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マイドキュメントの保存場所\ホームページ：FC2\富士の風物詩\fuji-no-fubutushi\calendar\img\"/>
    </mc:Choice>
  </mc:AlternateContent>
  <xr:revisionPtr revIDLastSave="0" documentId="13_ncr:1_{C9D59CCE-AEB1-478F-93DB-665C0EA205EC}" xr6:coauthVersionLast="45" xr6:coauthVersionMax="45" xr10:uidLastSave="{00000000-0000-0000-0000-000000000000}"/>
  <bookViews>
    <workbookView xWindow="4845" yWindow="195" windowWidth="18540" windowHeight="13695" xr2:uid="{00000000-000D-0000-FFFF-FFFF00000000}"/>
  </bookViews>
  <sheets>
    <sheet name="カレンダー月別" sheetId="4" r:id="rId1"/>
    <sheet name="Sheet2" sheetId="2" state="hidden" r:id="rId2"/>
  </sheets>
  <definedNames>
    <definedName name="_xlnm.Print_Area" localSheetId="0">カレンダー月別!$A$1:$P$67</definedName>
  </definedNames>
  <calcPr calcId="191029"/>
</workbook>
</file>

<file path=xl/calcChain.xml><?xml version="1.0" encoding="utf-8"?>
<calcChain xmlns="http://schemas.openxmlformats.org/spreadsheetml/2006/main">
  <c r="L31" i="4" l="1"/>
  <c r="B31" i="4"/>
  <c r="S37" i="4" l="1"/>
  <c r="O33" i="4"/>
  <c r="T2" i="4"/>
  <c r="R2" i="4"/>
  <c r="N33" i="4" l="1"/>
  <c r="B33" i="4"/>
  <c r="R5" i="4"/>
  <c r="W1" i="4" s="1"/>
  <c r="R32" i="4" l="1"/>
  <c r="S32" i="4" s="1"/>
  <c r="S5" i="4"/>
  <c r="W5" i="4" l="1"/>
  <c r="T5" i="4"/>
  <c r="W2" i="4"/>
  <c r="R15" i="4"/>
  <c r="S15" i="4" s="1"/>
  <c r="R24" i="4"/>
  <c r="S24" i="4" s="1"/>
  <c r="R31" i="4"/>
  <c r="S31" i="4" s="1"/>
  <c r="R29" i="4"/>
  <c r="S29" i="4" s="1"/>
  <c r="R21" i="4"/>
  <c r="S21" i="4" s="1"/>
  <c r="R13" i="4"/>
  <c r="S13" i="4" s="1"/>
  <c r="R30" i="4"/>
  <c r="S30" i="4" s="1"/>
  <c r="R6" i="4"/>
  <c r="S6" i="4" s="1"/>
  <c r="R22" i="4"/>
  <c r="S22" i="4" s="1"/>
  <c r="R20" i="4"/>
  <c r="S20" i="4" s="1"/>
  <c r="R35" i="4"/>
  <c r="S35" i="4" s="1"/>
  <c r="R27" i="4"/>
  <c r="S27" i="4" s="1"/>
  <c r="R19" i="4"/>
  <c r="S19" i="4" s="1"/>
  <c r="R11" i="4"/>
  <c r="S11" i="4" s="1"/>
  <c r="R34" i="4"/>
  <c r="S34" i="4" s="1"/>
  <c r="R28" i="4"/>
  <c r="S28" i="4" s="1"/>
  <c r="R10" i="4"/>
  <c r="S10" i="4" s="1"/>
  <c r="R8" i="4"/>
  <c r="S8" i="4" s="1"/>
  <c r="R33" i="4"/>
  <c r="S33" i="4" s="1"/>
  <c r="R25" i="4"/>
  <c r="S25" i="4" s="1"/>
  <c r="R17" i="4"/>
  <c r="S17" i="4" s="1"/>
  <c r="R9" i="4"/>
  <c r="S9" i="4" s="1"/>
  <c r="R26" i="4"/>
  <c r="S26" i="4" s="1"/>
  <c r="R14" i="4"/>
  <c r="S14" i="4" s="1"/>
  <c r="R12" i="4"/>
  <c r="S12" i="4" s="1"/>
  <c r="R23" i="4"/>
  <c r="S23" i="4" s="1"/>
  <c r="R7" i="4"/>
  <c r="S7" i="4" s="1"/>
  <c r="R18" i="4"/>
  <c r="S18" i="4" s="1"/>
  <c r="R16" i="4"/>
  <c r="S16" i="4" s="1"/>
  <c r="T6" i="4" l="1"/>
  <c r="T7" i="4" s="1"/>
  <c r="T8" i="4" s="1"/>
  <c r="T9" i="4" s="1"/>
  <c r="T10" i="4" s="1"/>
  <c r="X5" i="4"/>
  <c r="Y5" i="4" s="1"/>
  <c r="B37" i="4" s="1"/>
  <c r="W6" i="4"/>
  <c r="T11" i="4" l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W7" i="4"/>
  <c r="X6" i="4"/>
  <c r="Y6" i="4" s="1"/>
  <c r="D37" i="4" s="1"/>
  <c r="T32" i="4" l="1"/>
  <c r="T33" i="4" s="1"/>
  <c r="X7" i="4"/>
  <c r="Y7" i="4" s="1"/>
  <c r="F37" i="4" s="1"/>
  <c r="W8" i="4"/>
  <c r="T34" i="4" l="1"/>
  <c r="T35" i="4" s="1"/>
  <c r="W9" i="4"/>
  <c r="X8" i="4"/>
  <c r="Y8" i="4" s="1"/>
  <c r="H37" i="4" s="1"/>
  <c r="T36" i="4" l="1"/>
  <c r="X9" i="4"/>
  <c r="Y9" i="4" s="1"/>
  <c r="J37" i="4" s="1"/>
  <c r="W10" i="4"/>
  <c r="W11" i="4" l="1"/>
  <c r="X10" i="4"/>
  <c r="Y10" i="4" s="1"/>
  <c r="L37" i="4" s="1"/>
  <c r="X11" i="4" l="1"/>
  <c r="Y11" i="4" s="1"/>
  <c r="N37" i="4" s="1"/>
  <c r="W12" i="4"/>
  <c r="W13" i="4" l="1"/>
  <c r="X12" i="4"/>
  <c r="Y12" i="4" s="1"/>
  <c r="B42" i="4" s="1"/>
  <c r="X13" i="4" l="1"/>
  <c r="Y13" i="4" s="1"/>
  <c r="D42" i="4" s="1"/>
  <c r="W14" i="4"/>
  <c r="W15" i="4" l="1"/>
  <c r="X14" i="4"/>
  <c r="Y14" i="4" s="1"/>
  <c r="F42" i="4" s="1"/>
  <c r="X15" i="4" l="1"/>
  <c r="Y15" i="4" s="1"/>
  <c r="H42" i="4" s="1"/>
  <c r="W16" i="4"/>
  <c r="W17" i="4" l="1"/>
  <c r="X16" i="4"/>
  <c r="Y16" i="4" s="1"/>
  <c r="J42" i="4" s="1"/>
  <c r="X17" i="4" l="1"/>
  <c r="Y17" i="4" s="1"/>
  <c r="L42" i="4" s="1"/>
  <c r="W18" i="4"/>
  <c r="W19" i="4" l="1"/>
  <c r="X18" i="4"/>
  <c r="Y18" i="4" s="1"/>
  <c r="N42" i="4" s="1"/>
  <c r="X19" i="4" l="1"/>
  <c r="Y19" i="4" s="1"/>
  <c r="B47" i="4" s="1"/>
  <c r="W20" i="4"/>
  <c r="W21" i="4" l="1"/>
  <c r="X20" i="4"/>
  <c r="Y20" i="4" s="1"/>
  <c r="D47" i="4" s="1"/>
  <c r="X21" i="4" l="1"/>
  <c r="Y21" i="4" s="1"/>
  <c r="F47" i="4" s="1"/>
  <c r="W22" i="4"/>
  <c r="W23" i="4" l="1"/>
  <c r="X22" i="4"/>
  <c r="Y22" i="4" s="1"/>
  <c r="H47" i="4" s="1"/>
  <c r="X23" i="4" l="1"/>
  <c r="Y23" i="4" s="1"/>
  <c r="J47" i="4" s="1"/>
  <c r="W24" i="4"/>
  <c r="X24" i="4" l="1"/>
  <c r="Y24" i="4" s="1"/>
  <c r="L47" i="4" s="1"/>
  <c r="W25" i="4"/>
  <c r="X25" i="4" l="1"/>
  <c r="Y25" i="4" s="1"/>
  <c r="N47" i="4" s="1"/>
  <c r="W26" i="4"/>
  <c r="X26" i="4" l="1"/>
  <c r="Y26" i="4" s="1"/>
  <c r="B52" i="4" s="1"/>
  <c r="W27" i="4"/>
  <c r="X27" i="4" l="1"/>
  <c r="Y27" i="4" s="1"/>
  <c r="D52" i="4" s="1"/>
  <c r="W28" i="4"/>
  <c r="X28" i="4" l="1"/>
  <c r="Y28" i="4" s="1"/>
  <c r="F52" i="4" s="1"/>
  <c r="W29" i="4"/>
  <c r="X29" i="4" l="1"/>
  <c r="Y29" i="4" s="1"/>
  <c r="H52" i="4" s="1"/>
  <c r="W30" i="4"/>
  <c r="X30" i="4" l="1"/>
  <c r="Y30" i="4" s="1"/>
  <c r="J52" i="4" s="1"/>
  <c r="W31" i="4"/>
  <c r="W32" i="4" s="1"/>
  <c r="X32" i="4" s="1"/>
  <c r="Y32" i="4" s="1"/>
  <c r="N52" i="4" s="1"/>
  <c r="X31" i="4" l="1"/>
  <c r="Y31" i="4" s="1"/>
  <c r="L52" i="4" s="1"/>
  <c r="W33" i="4" l="1"/>
  <c r="W34" i="4" l="1"/>
  <c r="X33" i="4"/>
  <c r="W35" i="4" l="1"/>
  <c r="X34" i="4"/>
  <c r="W36" i="4" l="1"/>
  <c r="X35" i="4"/>
  <c r="Y35" i="4" s="1"/>
  <c r="F57" i="4" s="1"/>
  <c r="X36" i="4" l="1"/>
  <c r="Y36" i="4" s="1"/>
  <c r="H57" i="4" s="1"/>
  <c r="W37" i="4"/>
  <c r="X37" i="4" l="1"/>
  <c r="Y37" i="4" s="1"/>
  <c r="J57" i="4" s="1"/>
  <c r="W38" i="4"/>
  <c r="W39" i="4" l="1"/>
  <c r="X38" i="4"/>
  <c r="Y38" i="4" s="1"/>
  <c r="L57" i="4" s="1"/>
  <c r="W40" i="4" l="1"/>
  <c r="X39" i="4"/>
  <c r="Y39" i="4" s="1"/>
  <c r="N57" i="4" s="1"/>
  <c r="Y33" i="4"/>
  <c r="B57" i="4" s="1"/>
  <c r="Y34" i="4"/>
  <c r="D57" i="4" s="1"/>
  <c r="X40" i="4" l="1"/>
  <c r="Y40" i="4" s="1"/>
  <c r="W41" i="4"/>
  <c r="X41" i="4" s="1"/>
  <c r="Y41" i="4" l="1"/>
  <c r="Y43" i="4" s="1"/>
  <c r="Y45" i="4" s="1"/>
  <c r="Y42" i="4"/>
  <c r="Y44" i="4" s="1"/>
  <c r="Y46" i="4" s="1"/>
  <c r="B62" i="4"/>
  <c r="D62" i="4" l="1"/>
  <c r="F62" i="4"/>
  <c r="H62" i="4"/>
  <c r="N62" i="4" l="1"/>
  <c r="L62" i="4"/>
  <c r="J62" i="4" l="1"/>
</calcChain>
</file>

<file path=xl/sharedStrings.xml><?xml version="1.0" encoding="utf-8"?>
<sst xmlns="http://schemas.openxmlformats.org/spreadsheetml/2006/main" count="127" uniqueCount="93">
  <si>
    <t>カレンダー　作成年月</t>
    <rPh sb="6" eb="8">
      <t>サクセイ</t>
    </rPh>
    <rPh sb="8" eb="10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</si>
  <si>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</si>
  <si>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</si>
  <si>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</si>
  <si>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</si>
  <si>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月末日</t>
    <rPh sb="0" eb="2">
      <t>ゲツマツ</t>
    </rPh>
    <rPh sb="2" eb="3">
      <t>ヒ</t>
    </rPh>
    <phoneticPr fontId="1"/>
  </si>
  <si>
    <t>月末日曜日</t>
    <rPh sb="0" eb="2">
      <t>ゲツマツ</t>
    </rPh>
    <rPh sb="2" eb="3">
      <t>ヒ</t>
    </rPh>
    <rPh sb="3" eb="5">
      <t>ヨウビ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</si>
  <si>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</si>
  <si>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</si>
  <si>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</si>
  <si>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</si>
  <si>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</si>
  <si>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</si>
  <si>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</si>
  <si>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日付値</t>
    <rPh sb="0" eb="2">
      <t>ヒヅケ</t>
    </rPh>
    <rPh sb="2" eb="3">
      <t>チ</t>
    </rPh>
    <phoneticPr fontId="1"/>
  </si>
  <si>
    <t>最大値</t>
    <rPh sb="0" eb="3">
      <t>サイダイチ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</si>
  <si>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</si>
  <si>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</si>
  <si>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</si>
  <si>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</si>
  <si>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</si>
  <si>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</si>
  <si>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ヒ</t>
    </rPh>
    <phoneticPr fontId="1"/>
  </si>
  <si>
    <t>作業</t>
    <rPh sb="0" eb="2">
      <t>サギョウ</t>
    </rPh>
    <phoneticPr fontId="1"/>
  </si>
  <si>
    <t>移行データ</t>
    <rPh sb="0" eb="2">
      <t>イコウ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</si>
  <si>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</si>
  <si>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</si>
  <si>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</si>
  <si>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</si>
  <si>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</si>
  <si>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</si>
  <si>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子供の日</t>
    <rPh sb="0" eb="2">
      <t>コドモ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</si>
  <si>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</si>
  <si>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</si>
  <si>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</si>
  <si>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</si>
  <si>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</si>
  <si>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勤労感謝日</t>
    <rPh sb="0" eb="2">
      <t>キンロウ</t>
    </rPh>
    <rPh sb="2" eb="4">
      <t>カンシャ</t>
    </rPh>
    <rPh sb="4" eb="5">
      <t>ヒ</t>
    </rPh>
    <phoneticPr fontId="1"/>
  </si>
  <si>
    <t>建国記念日</t>
    <rPh sb="0" eb="2">
      <t>ケンコク</t>
    </rPh>
    <rPh sb="2" eb="4">
      <t>キネン</t>
    </rPh>
    <rPh sb="4" eb="5">
      <t>ヒ</t>
    </rPh>
    <phoneticPr fontId="1"/>
  </si>
  <si>
    <t>月</t>
    <rPh sb="0" eb="1">
      <t>ツキ</t>
    </rPh>
    <phoneticPr fontId="1"/>
  </si>
  <si>
    <t>コメント1</t>
    <phoneticPr fontId="1"/>
  </si>
  <si>
    <t>コメント2</t>
    <phoneticPr fontId="1"/>
  </si>
  <si>
    <t>山の日</t>
    <rPh sb="0" eb="1">
      <t>ヤマ</t>
    </rPh>
    <rPh sb="2" eb="3">
      <t>ヒ</t>
    </rPh>
    <phoneticPr fontId="1"/>
  </si>
  <si>
    <t>操作方法</t>
    <rPh sb="0" eb="4">
      <t>ソウサホウホウ</t>
    </rPh>
    <phoneticPr fontId="1"/>
  </si>
  <si>
    <t>シートの保護</t>
    <rPh sb="4" eb="6">
      <t>ホゴ</t>
    </rPh>
    <phoneticPr fontId="1"/>
  </si>
  <si>
    <r>
      <rPr>
        <b/>
        <sz val="11"/>
        <color rgb="FFFFFF00"/>
        <rFont val="ＭＳ Ｐゴシック"/>
        <family val="3"/>
        <charset val="128"/>
        <scheme val="minor"/>
      </rPr>
      <t>キーボード</t>
    </r>
    <r>
      <rPr>
        <b/>
        <sz val="11"/>
        <color theme="0"/>
        <rFont val="ＭＳ Ｐゴシック"/>
        <family val="3"/>
        <charset val="128"/>
        <scheme val="minor"/>
      </rPr>
      <t>の『</t>
    </r>
    <r>
      <rPr>
        <b/>
        <sz val="11"/>
        <color rgb="FFFF0000"/>
        <rFont val="ＭＳ Ｐゴシック"/>
        <family val="3"/>
        <charset val="128"/>
        <scheme val="minor"/>
      </rPr>
      <t xml:space="preserve"> Enter</t>
    </r>
    <r>
      <rPr>
        <b/>
        <sz val="11"/>
        <color theme="0"/>
        <rFont val="ＭＳ Ｐゴシック"/>
        <family val="3"/>
        <charset val="128"/>
        <scheme val="minor"/>
      </rPr>
      <t xml:space="preserve"> 』を押してください</t>
    </r>
    <rPh sb="16" eb="17">
      <t>オ</t>
    </rPh>
    <phoneticPr fontId="1"/>
  </si>
  <si>
    <t>　解除： 校閲 ➡ シート保護の解除</t>
    <rPh sb="1" eb="3">
      <t>カイジョ</t>
    </rPh>
    <rPh sb="5" eb="7">
      <t>コウエツ</t>
    </rPh>
    <rPh sb="13" eb="15">
      <t>ホゴ</t>
    </rPh>
    <rPh sb="16" eb="18">
      <t>カイジョ</t>
    </rPh>
    <phoneticPr fontId="1"/>
  </si>
  <si>
    <t>　　　　 　保護 ➡「ロック」のチェックを外す ➡ OK</t>
    <phoneticPr fontId="1"/>
  </si>
  <si>
    <t>画像ファイルの入れ替え方法</t>
  </si>
  <si>
    <t>　　　ファイルの拡張子は .jpg です</t>
  </si>
  <si>
    <t>　　　ファイルのサイズは 792×544 ピクセルです</t>
  </si>
  <si>
    <t xml:space="preserve"> 備忘録</t>
    <rPh sb="1" eb="4">
      <t>ビボウロク</t>
    </rPh>
    <phoneticPr fontId="1"/>
  </si>
  <si>
    <t>　　　12点の画像ファイルを用意</t>
  </si>
  <si>
    <t xml:space="preserve"> ２.　本アプリを終了させてください</t>
  </si>
  <si>
    <t xml:space="preserve"> ３.　画像ファイルの入替作業</t>
  </si>
  <si>
    <t xml:space="preserve"> ４.　再度、本アプリを立ち上げてください</t>
  </si>
  <si>
    <t>　　　新しい画像ファイルが挿入されています</t>
  </si>
  <si>
    <r>
      <t xml:space="preserve"> </t>
    </r>
    <r>
      <rPr>
        <sz val="11"/>
        <color rgb="FFFFFF00"/>
        <rFont val="ＭＳ Ｐゴシック"/>
        <family val="3"/>
        <charset val="128"/>
        <scheme val="minor"/>
      </rPr>
      <t>１.　準備作業</t>
    </r>
    <r>
      <rPr>
        <sz val="11"/>
        <color theme="0"/>
        <rFont val="ＭＳ Ｐゴシック"/>
        <family val="2"/>
        <charset val="128"/>
        <scheme val="minor"/>
      </rPr>
      <t xml:space="preserve"> (</t>
    </r>
    <r>
      <rPr>
        <sz val="11"/>
        <color rgb="FFFF0000"/>
        <rFont val="ＭＳ Ｐゴシック"/>
        <family val="3"/>
        <charset val="128"/>
        <scheme val="minor"/>
      </rPr>
      <t>本アプリと画像ファイルは同じフォルダ内におく</t>
    </r>
    <r>
      <rPr>
        <sz val="11"/>
        <color theme="0"/>
        <rFont val="ＭＳ Ｐゴシック"/>
        <family val="2"/>
        <charset val="128"/>
        <scheme val="minor"/>
      </rPr>
      <t>)</t>
    </r>
    <phoneticPr fontId="1"/>
  </si>
  <si>
    <t>　条件付き書式(祝日）</t>
    <rPh sb="1" eb="4">
      <t>ジョウケンツ</t>
    </rPh>
    <rPh sb="5" eb="7">
      <t>ショシキ</t>
    </rPh>
    <rPh sb="8" eb="10">
      <t>シュクジツ</t>
    </rPh>
    <phoneticPr fontId="1"/>
  </si>
  <si>
    <r>
      <t>　　　</t>
    </r>
    <r>
      <rPr>
        <b/>
        <sz val="11"/>
        <color rgb="FFFF0000"/>
        <rFont val="ＭＳ Ｐゴシック"/>
        <family val="3"/>
        <charset val="128"/>
        <scheme val="minor"/>
      </rPr>
      <t>A1</t>
    </r>
    <r>
      <rPr>
        <sz val="11"/>
        <color theme="0"/>
        <rFont val="ＭＳ Ｐゴシック"/>
        <family val="2"/>
        <charset val="128"/>
        <scheme val="minor"/>
      </rPr>
      <t>にカーソルをおく ➡ 挿入 ➡ 図 ➡ 画像選択 ➡</t>
    </r>
    <rPh sb="25" eb="27">
      <t>ガゾウ</t>
    </rPh>
    <rPh sb="27" eb="29">
      <t>センタク</t>
    </rPh>
    <phoneticPr fontId="1"/>
  </si>
  <si>
    <r>
      <t>　　</t>
    </r>
    <r>
      <rPr>
        <sz val="11"/>
        <color rgb="FF00B0F0"/>
        <rFont val="ＭＳ Ｐゴシック"/>
        <family val="3"/>
        <charset val="128"/>
        <scheme val="minor"/>
      </rPr>
      <t>　画像ファイルの挿入：</t>
    </r>
    <phoneticPr fontId="1"/>
  </si>
  <si>
    <t>カレンダー作成　Aapplication　A4縦 に対応</t>
    <rPh sb="5" eb="7">
      <t>サクセイ</t>
    </rPh>
    <rPh sb="23" eb="24">
      <t>タテ</t>
    </rPh>
    <rPh sb="26" eb="28">
      <t>タイオウ</t>
    </rPh>
    <phoneticPr fontId="1"/>
  </si>
  <si>
    <t>　　　右下の挿入(S)の▼をクリック➡ファイルにリンク(L)</t>
    <phoneticPr fontId="1"/>
  </si>
  <si>
    <r>
      <t>　　　➡　画像を</t>
    </r>
    <r>
      <rPr>
        <b/>
        <sz val="11"/>
        <color rgb="FFFF0000"/>
        <rFont val="ＭＳ Ｐゴシック"/>
        <family val="3"/>
        <charset val="128"/>
        <scheme val="minor"/>
      </rPr>
      <t>P30</t>
    </r>
    <r>
      <rPr>
        <sz val="11"/>
        <color theme="0"/>
        <rFont val="ＭＳ Ｐゴシック"/>
        <family val="2"/>
        <charset val="128"/>
        <scheme val="minor"/>
      </rPr>
      <t>まで拡大</t>
    </r>
    <phoneticPr fontId="1"/>
  </si>
  <si>
    <t>　保護されています</t>
    <rPh sb="1" eb="3">
      <t>ホゴ</t>
    </rPh>
    <phoneticPr fontId="1"/>
  </si>
  <si>
    <t>　　関数（算式）を維持するために各セルは</t>
    <rPh sb="2" eb="4">
      <t>カンスウ</t>
    </rPh>
    <rPh sb="5" eb="7">
      <t>サンシキ</t>
    </rPh>
    <rPh sb="9" eb="11">
      <t>イジ</t>
    </rPh>
    <rPh sb="16" eb="17">
      <t>カク</t>
    </rPh>
    <phoneticPr fontId="1"/>
  </si>
  <si>
    <t>　　新しいルール(N) ➡ 数式を使用して ➡ 数式を記入</t>
    <rPh sb="2" eb="3">
      <t>アタラ</t>
    </rPh>
    <rPh sb="14" eb="16">
      <t>スウシキ</t>
    </rPh>
    <rPh sb="17" eb="19">
      <t>シヨウ</t>
    </rPh>
    <rPh sb="24" eb="26">
      <t>スウシキ</t>
    </rPh>
    <rPh sb="27" eb="29">
      <t>キニュウ</t>
    </rPh>
    <phoneticPr fontId="1"/>
  </si>
  <si>
    <t>　　➡ 書式 ➡ Ok ➡ OK</t>
    <rPh sb="4" eb="6">
      <t>ショシキ</t>
    </rPh>
    <phoneticPr fontId="1"/>
  </si>
  <si>
    <t>スポーツの日</t>
    <rPh sb="5" eb="6">
      <t>ヒ</t>
    </rPh>
    <phoneticPr fontId="1"/>
  </si>
  <si>
    <t>　保護： ホーム ➡ 書式 ➡ セルの書式設定 ➡</t>
    <rPh sb="1" eb="3">
      <t>ホゴ</t>
    </rPh>
    <rPh sb="11" eb="13">
      <t>ショシキ</t>
    </rPh>
    <rPh sb="19" eb="21">
      <t>ショシキ</t>
    </rPh>
    <rPh sb="21" eb="23">
      <t>セッテイ</t>
    </rPh>
    <phoneticPr fontId="1"/>
  </si>
  <si>
    <t>　　　　　 Ctrlｷｨｰを押しながら保護しないセルを選定 ➡</t>
    <rPh sb="14" eb="15">
      <t>オ</t>
    </rPh>
    <rPh sb="19" eb="21">
      <t>ホゴ</t>
    </rPh>
    <rPh sb="27" eb="29">
      <t>センテイ</t>
    </rPh>
    <phoneticPr fontId="1"/>
  </si>
  <si>
    <t>　　　　 　校閲 ➡ シート保護 ➡</t>
    <phoneticPr fontId="1"/>
  </si>
  <si>
    <t>　　　　 　保護する(C)』に ✔ する ➡</t>
    <rPh sb="6" eb="8">
      <t>ホゴ</t>
    </rPh>
    <phoneticPr fontId="1"/>
  </si>
  <si>
    <t>　　　　 　上段(C)の『シートとロックされたセルの内容を</t>
    <rPh sb="6" eb="8">
      <t>ジョウダン</t>
    </rPh>
    <rPh sb="26" eb="28">
      <t>ナイヨウ</t>
    </rPh>
    <phoneticPr fontId="1"/>
  </si>
  <si>
    <t>　　　　 　下段の(O)『ロックされいないセル範囲を選択』に✔する</t>
    <rPh sb="6" eb="7">
      <t>シタ</t>
    </rPh>
    <rPh sb="23" eb="25">
      <t>ハンイ</t>
    </rPh>
    <rPh sb="26" eb="28">
      <t>センタク</t>
    </rPh>
    <phoneticPr fontId="1"/>
  </si>
  <si>
    <t>　　　　 　➡　OK</t>
    <phoneticPr fontId="1"/>
  </si>
  <si>
    <r>
      <rPr>
        <b/>
        <sz val="11"/>
        <color rgb="FFFFFF00"/>
        <rFont val="ＭＳ Ｐゴシック"/>
        <family val="3"/>
        <charset val="128"/>
        <scheme val="minor"/>
      </rPr>
      <t xml:space="preserve">年・月・コメント </t>
    </r>
    <r>
      <rPr>
        <b/>
        <sz val="11"/>
        <color theme="0" tint="-4.9989318521683403E-2"/>
        <rFont val="ＭＳ Ｐゴシック"/>
        <family val="3"/>
        <charset val="128"/>
        <scheme val="minor"/>
      </rPr>
      <t>を入力して</t>
    </r>
    <rPh sb="0" eb="1">
      <t>ネン</t>
    </rPh>
    <rPh sb="2" eb="3">
      <t>ツキ</t>
    </rPh>
    <rPh sb="10" eb="12">
      <t>ニュウリョク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</si>
  <si>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祝日</t>
    </r>
    <r>
      <rPr>
        <b/>
        <sz val="11"/>
        <color theme="0"/>
        <rFont val="ＭＳ Ｐゴシック"/>
        <family val="3"/>
        <charset val="128"/>
        <scheme val="minor"/>
      </rPr>
      <t>は2021年のみ対応しています</t>
    </r>
    <rPh sb="0" eb="2">
      <t>シュクジツ</t>
    </rPh>
    <rPh sb="7" eb="8">
      <t>ネン</t>
    </rPh>
    <rPh sb="10" eb="12">
      <t>タイオウ</t>
    </rPh>
    <phoneticPr fontId="1"/>
  </si>
  <si>
    <t>　　　（比率が同じであれば大小可）</t>
    <rPh sb="4" eb="6">
      <t>ヒリツ</t>
    </rPh>
    <rPh sb="7" eb="8">
      <t>オナ</t>
    </rPh>
    <rPh sb="13" eb="14">
      <t>ダイ</t>
    </rPh>
    <rPh sb="14" eb="15">
      <t>ショウ</t>
    </rPh>
    <rPh sb="15" eb="16">
      <t>カ</t>
    </rPh>
    <phoneticPr fontId="1"/>
  </si>
  <si>
    <t>　　　　　作成ソフト： Excel 2019</t>
    <rPh sb="5" eb="7">
      <t>サクセイ</t>
    </rPh>
    <phoneticPr fontId="1"/>
  </si>
  <si>
    <t>　　　　　　　　印刷プレビューは　➡　ファイル　➡　印刷</t>
    <rPh sb="8" eb="10">
      <t>インサツインサツ</t>
    </rPh>
    <phoneticPr fontId="1"/>
  </si>
  <si>
    <t>in 文京シビック</t>
    <rPh sb="3" eb="5">
      <t>ブンキョウ</t>
    </rPh>
    <phoneticPr fontId="1"/>
  </si>
  <si>
    <t xml:space="preserve">photo by </t>
    <phoneticPr fontId="1"/>
  </si>
  <si>
    <r>
      <t>　　　ファイル名は　</t>
    </r>
    <r>
      <rPr>
        <sz val="11"/>
        <color rgb="FFFF0000"/>
        <rFont val="ＭＳ Ｐゴシック"/>
        <family val="3"/>
        <charset val="128"/>
        <scheme val="minor"/>
      </rPr>
      <t>a4-calendar .jpg</t>
    </r>
    <phoneticPr fontId="1"/>
  </si>
  <si>
    <r>
      <t xml:space="preserve">　　　画像の入れ替えはファイル名 </t>
    </r>
    <r>
      <rPr>
        <sz val="11"/>
        <color rgb="FFFF0000"/>
        <rFont val="ＭＳ Ｐゴシック"/>
        <family val="3"/>
        <charset val="128"/>
        <scheme val="minor"/>
      </rPr>
      <t>a4-calendar</t>
    </r>
    <r>
      <rPr>
        <sz val="11"/>
        <color theme="0"/>
        <rFont val="ＭＳ Ｐゴシック"/>
        <family val="2"/>
        <charset val="128"/>
        <scheme val="minor"/>
      </rPr>
      <t xml:space="preserve"> で行います</t>
    </r>
    <phoneticPr fontId="1"/>
  </si>
  <si>
    <r>
      <t xml:space="preserve">　　　使用済ファイルの </t>
    </r>
    <r>
      <rPr>
        <sz val="11"/>
        <color rgb="FFFF0000"/>
        <rFont val="ＭＳ Ｐゴシック"/>
        <family val="3"/>
        <charset val="128"/>
        <scheme val="minor"/>
      </rPr>
      <t xml:space="preserve">a4-calendar </t>
    </r>
    <r>
      <rPr>
        <sz val="11"/>
        <color theme="0"/>
        <rFont val="ＭＳ Ｐゴシック"/>
        <family val="2"/>
        <charset val="128"/>
        <scheme val="minor"/>
      </rPr>
      <t>名は元の名称に戻し</t>
    </r>
    <rPh sb="31" eb="32">
      <t>モド</t>
    </rPh>
    <phoneticPr fontId="1"/>
  </si>
  <si>
    <r>
      <t xml:space="preserve">　　　新たに使用するファイル名を </t>
    </r>
    <r>
      <rPr>
        <sz val="11"/>
        <color rgb="FFFF0000"/>
        <rFont val="ＭＳ Ｐゴシック"/>
        <family val="3"/>
        <charset val="128"/>
        <scheme val="minor"/>
      </rPr>
      <t>a4-calendar</t>
    </r>
    <r>
      <rPr>
        <sz val="11"/>
        <color theme="0"/>
        <rFont val="ＭＳ Ｐゴシック"/>
        <family val="3"/>
        <charset val="128"/>
        <scheme val="minor"/>
      </rPr>
      <t xml:space="preserve"> にしてください</t>
    </r>
    <phoneticPr fontId="1"/>
  </si>
  <si>
    <t>印刷プレビューは　➡　ファイル　➡　印刷</t>
    <rPh sb="0" eb="2">
      <t>インサツインサツ</t>
    </rPh>
    <phoneticPr fontId="1"/>
  </si>
  <si>
    <t>注意 !!</t>
  </si>
  <si>
    <t>サンプル画像をダウンロートされたときファイル名が変わることがあります</t>
  </si>
  <si>
    <t>それでも、画像が表示されないときは</t>
  </si>
  <si>
    <t>下記のファイルの挿入を参考にして画像を取り込んでください</t>
    <rPh sb="0" eb="1">
      <t>シタ</t>
    </rPh>
    <phoneticPr fontId="1"/>
  </si>
  <si>
    <r>
      <t xml:space="preserve">ファイル名を </t>
    </r>
    <r>
      <rPr>
        <sz val="11"/>
        <color rgb="FFFF0000"/>
        <rFont val="ＭＳ Ｐゴシック"/>
        <family val="3"/>
        <charset val="128"/>
        <scheme val="minor"/>
      </rPr>
      <t>a4-calendar</t>
    </r>
    <r>
      <rPr>
        <sz val="11"/>
        <color rgb="FFFFFF00"/>
        <rFont val="ＭＳ Ｐゴシック"/>
        <family val="3"/>
        <charset val="128"/>
        <scheme val="minor"/>
      </rPr>
      <t xml:space="preserve"> にして本アプリを再起動してください</t>
    </r>
    <rPh sb="22" eb="23">
      <t>ホン</t>
    </rPh>
    <rPh sb="27" eb="30">
      <t>サイキドウ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</si>
</sst>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ＤＦＰ勘亭流"/>
      <family val="4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rgb="FF000099"/>
      <name val="ＤＦＧ勘亭流"/>
      <family val="4"/>
      <charset val="128"/>
    </font>
    <font>
      <sz val="20"/>
      <color rgb="FF0033CC"/>
      <name val="ＤＦＧ勘亭流"/>
      <family val="4"/>
      <charset val="128"/>
    </font>
    <font>
      <sz val="11"/>
      <color rgb="FF0033CC"/>
      <name val="ＭＳ Ｐゴシック"/>
      <family val="2"/>
      <charset val="128"/>
      <scheme val="minor"/>
    </font>
    <font>
      <b/>
      <sz val="32"/>
      <color rgb="FFFF0000"/>
      <name val="ＭＳ Ｐゴシック"/>
      <family val="3"/>
      <charset val="128"/>
      <scheme val="minor"/>
    </font>
    <font>
      <b/>
      <sz val="32"/>
      <color rgb="FF0033CC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b/>
      <sz val="18"/>
      <color rgb="FFFF0000"/>
      <name val="ＤＦＰ勘亭流"/>
      <family val="4"/>
      <charset val="128"/>
    </font>
    <font>
      <b/>
      <sz val="18"/>
      <color rgb="FF0033CC"/>
      <name val="ＤＦＰ勘亭流"/>
      <family val="4"/>
      <charset val="128"/>
    </font>
    <font>
      <sz val="18"/>
      <color rgb="FF000099"/>
      <name val="ＤＦＧ勘亭流"/>
      <family val="4"/>
      <charset val="128"/>
    </font>
    <font>
      <sz val="16"/>
      <color rgb="FFFF0000"/>
      <name val="ＤＦＧ勘亭流"/>
      <family val="4"/>
      <charset val="128"/>
    </font>
    <font>
      <sz val="10"/>
      <color theme="1"/>
      <name val="ＭＳ Ｐゴシック"/>
      <family val="2"/>
      <charset val="128"/>
      <scheme val="minor"/>
    </font>
    <font>
      <b/>
      <sz val="32"/>
      <name val="ＭＳ Ｐゴシック"/>
      <family val="3"/>
      <charset val="128"/>
      <scheme val="minor"/>
    </font>
    <font>
      <sz val="12"/>
      <color rgb="FFFF0000"/>
      <name val="ＤＦＧ勘亭流"/>
      <family val="4"/>
      <charset val="128"/>
    </font>
    <font>
      <sz val="11"/>
      <color rgb="FFC0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FFCC00"/>
      <name val="ＭＳ Ｐゴシック"/>
      <family val="3"/>
      <charset val="128"/>
      <scheme val="minor"/>
    </font>
    <font>
      <b/>
      <sz val="11"/>
      <color rgb="FFFFC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u/>
      <sz val="11"/>
      <color rgb="FFFFCC00"/>
      <name val="ＭＳ Ｐゴシック"/>
      <family val="3"/>
      <charset val="128"/>
      <scheme val="minor"/>
    </font>
    <font>
      <b/>
      <sz val="11"/>
      <color theme="0" tint="-4.9989318521683403E-2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0033CC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0" fontId="21" fillId="2" borderId="0" xfId="0" applyFont="1" applyFill="1" applyBorder="1">
      <alignment vertical="center"/>
    </xf>
    <xf numFmtId="0" fontId="21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21" fillId="2" borderId="0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1" fillId="2" borderId="0" xfId="0" applyFont="1" applyFill="1">
      <alignment vertical="center"/>
    </xf>
    <xf numFmtId="0" fontId="2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top"/>
    </xf>
    <xf numFmtId="0" fontId="30" fillId="2" borderId="0" xfId="0" applyFont="1" applyFill="1" applyBorder="1">
      <alignment vertical="center"/>
    </xf>
    <xf numFmtId="0" fontId="32" fillId="2" borderId="0" xfId="0" applyFont="1" applyFill="1">
      <alignment vertical="center"/>
    </xf>
    <xf numFmtId="0" fontId="30" fillId="2" borderId="0" xfId="0" applyFont="1" applyFill="1" applyBorder="1" applyAlignment="1">
      <alignment horizontal="left"/>
    </xf>
    <xf numFmtId="0" fontId="7" fillId="0" borderId="0" xfId="0" applyFont="1" applyProtection="1">
      <alignment vertical="center"/>
      <protection locked="0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6" fillId="2" borderId="0" xfId="0" applyFont="1" applyFill="1">
      <alignment vertical="center"/>
    </xf>
    <xf numFmtId="0" fontId="36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top"/>
    </xf>
    <xf numFmtId="14" fontId="0" fillId="0" borderId="0" xfId="0" applyNumberFormat="1" applyFill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>
      <alignment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19" fillId="0" borderId="0" xfId="0" applyFont="1" applyFill="1">
      <alignment vertical="center"/>
    </xf>
    <xf numFmtId="0" fontId="16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19" fillId="0" borderId="0" xfId="0" applyFont="1" applyFill="1" applyBorder="1">
      <alignment vertical="center"/>
    </xf>
    <xf numFmtId="0" fontId="39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6" fillId="2" borderId="0" xfId="0" applyFont="1" applyFill="1">
      <alignment vertical="center"/>
    </xf>
    <xf numFmtId="0" fontId="0" fillId="6" borderId="0" xfId="0" applyFill="1" applyBorder="1" applyAlignment="1" applyProtection="1">
      <alignment vertical="center"/>
      <protection locked="0"/>
    </xf>
    <xf numFmtId="0" fontId="34" fillId="2" borderId="0" xfId="0" applyFont="1" applyFill="1">
      <alignment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0" xfId="0" applyFont="1" applyFill="1" applyBorder="1">
      <alignment vertical="center"/>
    </xf>
    <xf numFmtId="56" fontId="0" fillId="2" borderId="0" xfId="0" applyNumberForma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wrapText="1"/>
    </xf>
    <xf numFmtId="0" fontId="4" fillId="7" borderId="0" xfId="0" applyFont="1" applyFill="1">
      <alignment vertical="center"/>
    </xf>
    <xf numFmtId="0" fontId="0" fillId="7" borderId="0" xfId="0" applyFill="1">
      <alignment vertical="center"/>
    </xf>
    <xf numFmtId="0" fontId="34" fillId="7" borderId="0" xfId="0" applyFont="1" applyFill="1">
      <alignment vertical="center"/>
    </xf>
    <xf numFmtId="0" fontId="35" fillId="7" borderId="0" xfId="0" applyFont="1" applyFill="1">
      <alignment vertical="center"/>
    </xf>
    <xf numFmtId="0" fontId="0" fillId="7" borderId="0" xfId="0" applyFill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0" fillId="0" borderId="7" xfId="0" applyNumberFormat="1" applyFont="1" applyBorder="1" applyAlignment="1">
      <alignment horizontal="center" vertical="center"/>
    </xf>
    <xf numFmtId="0" fontId="40" fillId="0" borderId="2" xfId="0" applyNumberFormat="1" applyFont="1" applyBorder="1" applyAlignment="1">
      <alignment horizontal="center" vertical="center"/>
    </xf>
    <xf numFmtId="0" fontId="40" fillId="0" borderId="3" xfId="0" applyNumberFormat="1" applyFont="1" applyBorder="1" applyAlignment="1">
      <alignment horizontal="center" vertical="center"/>
    </xf>
    <xf numFmtId="0" fontId="40" fillId="0" borderId="8" xfId="0" applyNumberFormat="1" applyFont="1" applyBorder="1" applyAlignment="1">
      <alignment horizontal="center" vertical="center"/>
    </xf>
    <xf numFmtId="0" fontId="40" fillId="0" borderId="4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8" fillId="5" borderId="9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35" fillId="7" borderId="0" xfId="0" applyFont="1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23" fillId="7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45" fillId="7" borderId="0" xfId="0" applyFont="1" applyFill="1">
      <alignment vertical="center"/>
    </xf>
    <xf numFmtId="0" fontId="46" fillId="7" borderId="0" xfId="0" applyFont="1" applyFill="1">
      <alignment vertical="center"/>
    </xf>
    <xf numFmtId="0" fontId="27" fillId="5" borderId="9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left" vertical="center"/>
    </xf>
    <xf numFmtId="0" fontId="21" fillId="7" borderId="4" xfId="0" applyFont="1" applyFill="1" applyBorder="1" applyAlignment="1">
      <alignment horizontal="left" vertical="center"/>
    </xf>
  </cellXfs>
  <cellStyles count="1">
    <cellStyle name="標準" xfId="0" builtinId="0"/>
  </cellStyles>
  <dxfs count="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99"/>
      <color rgb="FF0000FF"/>
      <color rgb="FFFFCC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F:\&#12510;&#12452;&#12489;&#12461;&#12517;&#12513;&#12531;&#12488;&#12398;&#20445;&#23384;&#22580;&#25152;\&#12507;&#12540;&#12512;&#12506;&#12540;&#12472;&#65306;FC2\&#23500;&#22763;&#12398;&#39080;&#29289;&#35433;\fuji-no-fubutushi\calendar\img\a4-calendar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30</xdr:row>
      <xdr:rowOff>25400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8979535-1934-467A-A78F-A5A66E59E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607300" cy="535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3"/>
  <sheetViews>
    <sheetView tabSelected="1" zoomScale="75" zoomScaleNormal="75" workbookViewId="0">
      <selection activeCell="AI19" sqref="AI19"/>
    </sheetView>
  </sheetViews>
  <sheetFormatPr defaultRowHeight="13.5"/>
  <cols>
    <col min="1" max="1" width="1.25" customWidth="1"/>
    <col min="2" max="2" width="8.75" customWidth="1"/>
    <col min="3" max="3" width="5" customWidth="1"/>
    <col min="4" max="4" width="10.625" customWidth="1"/>
    <col min="5" max="5" width="3.125" customWidth="1"/>
    <col min="6" max="6" width="3.75" customWidth="1"/>
    <col min="7" max="7" width="10" customWidth="1"/>
    <col min="8" max="8" width="8.75" customWidth="1"/>
    <col min="9" max="9" width="5" customWidth="1"/>
    <col min="10" max="10" width="8.75" customWidth="1"/>
    <col min="11" max="11" width="5" customWidth="1"/>
    <col min="12" max="12" width="8.75" customWidth="1"/>
    <col min="13" max="13" width="5" customWidth="1"/>
    <col min="14" max="14" width="8.75" customWidth="1"/>
    <col min="15" max="15" width="5.125" customWidth="1"/>
    <col min="16" max="16" width="1.625" customWidth="1"/>
    <col min="17" max="17" width="1.375" customWidth="1"/>
    <col min="18" max="18" width="14.375" hidden="1" customWidth="1"/>
    <col min="19" max="19" width="5.75" hidden="1" customWidth="1"/>
    <col min="20" max="25" width="6.875" hidden="1" customWidth="1"/>
    <col min="26" max="26" width="1.25" hidden="1" customWidth="1"/>
    <col min="27" max="27" width="1.75" customWidth="1"/>
    <col min="30" max="30" width="12.875" customWidth="1"/>
    <col min="31" max="31" width="3.625" customWidth="1"/>
    <col min="37" max="37" width="14.375" customWidth="1"/>
  </cols>
  <sheetData>
    <row r="1" spans="1:37" ht="13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0"/>
      <c r="R1" s="9" t="s">
        <v>0</v>
      </c>
      <c r="S1" s="9"/>
      <c r="T1" s="9"/>
      <c r="U1" s="9"/>
      <c r="V1" s="9" t="s">
        <v>5</v>
      </c>
      <c r="W1" s="38">
        <f>EOMONTH(R5,0)</f>
        <v>44227</v>
      </c>
      <c r="X1" s="9"/>
      <c r="Y1" s="9"/>
      <c r="Z1" s="9"/>
      <c r="AA1" s="79"/>
      <c r="AB1" s="154" t="s">
        <v>61</v>
      </c>
      <c r="AC1" s="154"/>
      <c r="AD1" s="154"/>
      <c r="AE1" s="154"/>
      <c r="AF1" s="155"/>
      <c r="AG1" s="81"/>
      <c r="AH1" s="80"/>
      <c r="AI1" s="80"/>
      <c r="AJ1" s="80"/>
      <c r="AK1" s="80"/>
    </row>
    <row r="2" spans="1:37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0"/>
      <c r="R2" s="39">
        <f>AC3</f>
        <v>2021</v>
      </c>
      <c r="S2" s="40" t="s">
        <v>1</v>
      </c>
      <c r="T2" s="41">
        <f>AC5</f>
        <v>1</v>
      </c>
      <c r="U2" s="40" t="s">
        <v>2</v>
      </c>
      <c r="V2" s="9" t="s">
        <v>6</v>
      </c>
      <c r="W2" s="9" t="str">
        <f>TEXT(W1,"aaa")</f>
        <v>日</v>
      </c>
      <c r="X2" s="9"/>
      <c r="Y2" s="9"/>
      <c r="Z2" s="42"/>
      <c r="AA2" s="80"/>
      <c r="AB2" s="154"/>
      <c r="AC2" s="154"/>
      <c r="AD2" s="154"/>
      <c r="AE2" s="154"/>
      <c r="AF2" s="155"/>
      <c r="AG2" s="81"/>
      <c r="AH2" s="80"/>
      <c r="AI2" s="80"/>
      <c r="AJ2" s="80"/>
      <c r="AK2" s="80"/>
    </row>
    <row r="3" spans="1:37" ht="13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10"/>
      <c r="R3" s="42" t="s">
        <v>3</v>
      </c>
      <c r="S3" s="42" t="s">
        <v>4</v>
      </c>
      <c r="T3" s="42" t="s">
        <v>14</v>
      </c>
      <c r="U3" s="9"/>
      <c r="V3" s="42" t="s">
        <v>23</v>
      </c>
      <c r="W3" s="42"/>
      <c r="X3" s="42"/>
      <c r="Y3" s="42" t="s">
        <v>24</v>
      </c>
      <c r="Z3" s="42"/>
      <c r="AA3" s="80"/>
      <c r="AB3" s="151" t="s">
        <v>1</v>
      </c>
      <c r="AC3" s="158">
        <v>2021</v>
      </c>
      <c r="AD3" s="159"/>
      <c r="AE3" s="152"/>
      <c r="AF3" s="79"/>
      <c r="AG3" s="156" t="s">
        <v>87</v>
      </c>
      <c r="AH3" s="157"/>
      <c r="AI3" s="157"/>
      <c r="AJ3" s="157"/>
      <c r="AK3" s="80"/>
    </row>
    <row r="4" spans="1:37" ht="1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0"/>
      <c r="R4" s="42"/>
      <c r="S4" s="42"/>
      <c r="T4" s="42"/>
      <c r="U4" s="9"/>
      <c r="V4" s="42"/>
      <c r="W4" s="42"/>
      <c r="X4" s="42"/>
      <c r="Y4" s="43"/>
      <c r="Z4" s="44"/>
      <c r="AA4" s="80"/>
      <c r="AB4" s="151"/>
      <c r="AC4" s="158"/>
      <c r="AD4" s="159"/>
      <c r="AE4" s="153"/>
      <c r="AF4" s="81"/>
      <c r="AG4" s="157"/>
      <c r="AH4" s="157"/>
      <c r="AI4" s="157"/>
      <c r="AJ4" s="157"/>
      <c r="AK4" s="80"/>
    </row>
    <row r="5" spans="1:37" ht="13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10"/>
      <c r="R5" s="38">
        <f>DATE(R2,T2,1)</f>
        <v>44197</v>
      </c>
      <c r="S5" s="9" t="str">
        <f>TEXT(R5,"aaa")</f>
        <v>金</v>
      </c>
      <c r="T5" s="9">
        <f>IF(S5="",0,1)</f>
        <v>1</v>
      </c>
      <c r="U5" s="9"/>
      <c r="V5" s="9" t="s">
        <v>7</v>
      </c>
      <c r="W5" s="9">
        <f>IF(V5=$S$5,1,0)</f>
        <v>0</v>
      </c>
      <c r="X5" s="9">
        <f>W5</f>
        <v>0</v>
      </c>
      <c r="Y5" s="45" t="str">
        <f>IF(X5=0,"",X5)</f>
        <v/>
      </c>
      <c r="Z5" s="44"/>
      <c r="AA5" s="80"/>
      <c r="AB5" s="151" t="s">
        <v>2</v>
      </c>
      <c r="AC5" s="158">
        <v>1</v>
      </c>
      <c r="AD5" s="160"/>
      <c r="AE5" s="80"/>
      <c r="AF5" s="81" t="s">
        <v>88</v>
      </c>
      <c r="AG5" s="81"/>
      <c r="AH5" s="80"/>
      <c r="AI5" s="80"/>
      <c r="AJ5" s="80"/>
      <c r="AK5" s="80"/>
    </row>
    <row r="6" spans="1:37" ht="13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0"/>
      <c r="R6" s="38">
        <f>IF(DATE($R$2,$T$2,2)&lt;=$W$1,DATE($R$2,$T$2,2),"")</f>
        <v>44198</v>
      </c>
      <c r="S6" s="9" t="str">
        <f>IF(R6="","",TEXT(R6,"aaa"))</f>
        <v>土</v>
      </c>
      <c r="T6" s="9">
        <f>IF(S6="",0,T5+1)</f>
        <v>2</v>
      </c>
      <c r="U6" s="9"/>
      <c r="V6" s="9" t="s">
        <v>8</v>
      </c>
      <c r="W6" s="9">
        <f t="shared" ref="W6:W11" si="0">IF(W5&gt;=1,W5+1,IF(V6=$S$5,1,0))</f>
        <v>0</v>
      </c>
      <c r="X6" s="9">
        <f t="shared" ref="X6:X34" si="1">W6</f>
        <v>0</v>
      </c>
      <c r="Y6" s="46" t="str">
        <f t="shared" ref="Y6:Y38" si="2">IF(X6=0,"",X6)</f>
        <v/>
      </c>
      <c r="Z6" s="44"/>
      <c r="AA6" s="80"/>
      <c r="AB6" s="151"/>
      <c r="AC6" s="158"/>
      <c r="AD6" s="161"/>
      <c r="AE6" s="80"/>
      <c r="AF6" s="82" t="s">
        <v>89</v>
      </c>
      <c r="AG6" s="81"/>
      <c r="AH6" s="80"/>
      <c r="AI6" s="80"/>
      <c r="AJ6" s="80"/>
      <c r="AK6" s="80"/>
    </row>
    <row r="7" spans="1:37" ht="13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10"/>
      <c r="R7" s="38">
        <f>IF(DATE($R$2,$T$2,3)&lt;=$W$1,DATE($R$2,$T$2,3),"")</f>
        <v>44199</v>
      </c>
      <c r="S7" s="9" t="str">
        <f t="shared" ref="S7:S37" si="3">IF(R7="","",TEXT(R7,"aaa"))</f>
        <v>日</v>
      </c>
      <c r="T7" s="9">
        <f t="shared" ref="T7:T35" si="4">IF(S7="",0,T6+1)</f>
        <v>3</v>
      </c>
      <c r="U7" s="9"/>
      <c r="V7" s="9" t="s">
        <v>9</v>
      </c>
      <c r="W7" s="9">
        <f t="shared" si="0"/>
        <v>0</v>
      </c>
      <c r="X7" s="9">
        <f t="shared" si="1"/>
        <v>0</v>
      </c>
      <c r="Y7" s="46" t="str">
        <f t="shared" si="2"/>
        <v/>
      </c>
      <c r="Z7" s="44"/>
      <c r="AA7" s="80"/>
      <c r="AB7" s="150" t="s">
        <v>40</v>
      </c>
      <c r="AC7" s="149" t="s">
        <v>81</v>
      </c>
      <c r="AD7" s="149"/>
      <c r="AE7" s="80"/>
      <c r="AF7" s="82" t="s">
        <v>92</v>
      </c>
      <c r="AG7" s="81"/>
      <c r="AH7" s="80"/>
      <c r="AI7" s="80"/>
      <c r="AJ7" s="80"/>
      <c r="AK7" s="80"/>
    </row>
    <row r="8" spans="1:37" ht="13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10"/>
      <c r="R8" s="38">
        <f>IF(DATE($R$2,$T$2,4)&lt;=$W$1,DATE($R$2,$T$2,4),"")</f>
        <v>44200</v>
      </c>
      <c r="S8" s="9" t="str">
        <f t="shared" si="3"/>
        <v>月</v>
      </c>
      <c r="T8" s="9">
        <f t="shared" si="4"/>
        <v>4</v>
      </c>
      <c r="U8" s="9"/>
      <c r="V8" s="9" t="s">
        <v>10</v>
      </c>
      <c r="W8" s="9">
        <f t="shared" si="0"/>
        <v>0</v>
      </c>
      <c r="X8" s="9">
        <f t="shared" si="1"/>
        <v>0</v>
      </c>
      <c r="Y8" s="46" t="str">
        <f t="shared" si="2"/>
        <v/>
      </c>
      <c r="Z8" s="44"/>
      <c r="AA8" s="80"/>
      <c r="AB8" s="150"/>
      <c r="AC8" s="149"/>
      <c r="AD8" s="149"/>
      <c r="AE8" s="80"/>
      <c r="AF8" s="82" t="s">
        <v>90</v>
      </c>
      <c r="AG8" s="81"/>
      <c r="AH8" s="80"/>
      <c r="AI8" s="80"/>
      <c r="AJ8" s="80"/>
      <c r="AK8" s="80"/>
    </row>
    <row r="9" spans="1:37" ht="1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10"/>
      <c r="R9" s="38">
        <f>IF(DATE($R$2,$T$2,5)&lt;=$W$1,DATE($R$2,$T$2,5),"")</f>
        <v>44201</v>
      </c>
      <c r="S9" s="9" t="str">
        <f t="shared" si="3"/>
        <v>火</v>
      </c>
      <c r="T9" s="9">
        <f t="shared" si="4"/>
        <v>5</v>
      </c>
      <c r="U9" s="9"/>
      <c r="V9" s="9" t="s">
        <v>11</v>
      </c>
      <c r="W9" s="9">
        <f t="shared" si="0"/>
        <v>0</v>
      </c>
      <c r="X9" s="9">
        <f t="shared" si="1"/>
        <v>0</v>
      </c>
      <c r="Y9" s="46" t="str">
        <f t="shared" si="2"/>
        <v/>
      </c>
      <c r="Z9" s="44"/>
      <c r="AA9" s="80"/>
      <c r="AB9" s="150" t="s">
        <v>41</v>
      </c>
      <c r="AC9" s="149" t="s">
        <v>82</v>
      </c>
      <c r="AD9" s="149"/>
      <c r="AE9" s="80"/>
      <c r="AF9" s="82" t="s">
        <v>91</v>
      </c>
      <c r="AG9" s="81"/>
      <c r="AH9" s="80"/>
      <c r="AI9" s="80"/>
      <c r="AJ9" s="80"/>
      <c r="AK9" s="80"/>
    </row>
    <row r="10" spans="1:37" ht="13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10"/>
      <c r="R10" s="38">
        <f>IF(DATE($R$2,$T$2,6)&lt;=$W$1,DATE($R$2,$T$2,6),"")</f>
        <v>44202</v>
      </c>
      <c r="S10" s="9" t="str">
        <f t="shared" si="3"/>
        <v>水</v>
      </c>
      <c r="T10" s="9">
        <f t="shared" si="4"/>
        <v>6</v>
      </c>
      <c r="U10" s="9"/>
      <c r="V10" s="9" t="s">
        <v>12</v>
      </c>
      <c r="W10" s="9">
        <f t="shared" si="0"/>
        <v>1</v>
      </c>
      <c r="X10" s="9">
        <f t="shared" si="1"/>
        <v>1</v>
      </c>
      <c r="Y10" s="46">
        <f t="shared" si="2"/>
        <v>1</v>
      </c>
      <c r="Z10" s="44"/>
      <c r="AA10" s="80"/>
      <c r="AB10" s="150"/>
      <c r="AC10" s="149"/>
      <c r="AD10" s="149"/>
      <c r="AE10" s="83"/>
      <c r="AF10" s="81"/>
      <c r="AG10" s="81"/>
      <c r="AH10" s="80"/>
      <c r="AI10" s="80"/>
      <c r="AJ10" s="80"/>
      <c r="AK10" s="80"/>
    </row>
    <row r="11" spans="1:37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10"/>
      <c r="R11" s="38">
        <f>IF(DATE($R$2,$T$2,7)&lt;=$W$1,DATE($R$2,$T$2,7),"")</f>
        <v>44203</v>
      </c>
      <c r="S11" s="9" t="str">
        <f t="shared" si="3"/>
        <v>木</v>
      </c>
      <c r="T11" s="9">
        <f t="shared" si="4"/>
        <v>7</v>
      </c>
      <c r="U11" s="9"/>
      <c r="V11" s="9" t="s">
        <v>13</v>
      </c>
      <c r="W11" s="9">
        <f t="shared" si="0"/>
        <v>2</v>
      </c>
      <c r="X11" s="9">
        <f t="shared" si="1"/>
        <v>2</v>
      </c>
      <c r="Y11" s="46">
        <f t="shared" si="2"/>
        <v>2</v>
      </c>
      <c r="Z11" s="44"/>
      <c r="AA11" s="11"/>
      <c r="AB11" s="12"/>
      <c r="AC11" s="12"/>
      <c r="AD11" s="12"/>
      <c r="AE11" s="12"/>
      <c r="AF11" s="73"/>
      <c r="AG11" s="73"/>
    </row>
    <row r="12" spans="1:37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10"/>
      <c r="R12" s="38">
        <f>IF(DATE($R$2,$T$2,8)&lt;=$W$1,DATE($R$2,$T$2,8),"")</f>
        <v>44204</v>
      </c>
      <c r="S12" s="9" t="str">
        <f t="shared" si="3"/>
        <v>金</v>
      </c>
      <c r="T12" s="9">
        <f t="shared" si="4"/>
        <v>8</v>
      </c>
      <c r="U12" s="9"/>
      <c r="V12" s="9" t="s">
        <v>7</v>
      </c>
      <c r="W12" s="9">
        <f t="shared" ref="W12:W18" si="5">IF(W11&gt;=1,IF(W11&lt;$T$36,W11+1,0))</f>
        <v>3</v>
      </c>
      <c r="X12" s="9">
        <f t="shared" si="1"/>
        <v>3</v>
      </c>
      <c r="Y12" s="46">
        <f t="shared" si="2"/>
        <v>3</v>
      </c>
      <c r="Z12" s="44"/>
      <c r="AA12" s="11"/>
      <c r="AB12" s="26" t="s">
        <v>43</v>
      </c>
      <c r="AC12" s="13"/>
      <c r="AD12" s="13"/>
      <c r="AE12" s="13"/>
      <c r="AF12" s="73"/>
      <c r="AG12" s="73"/>
    </row>
    <row r="13" spans="1:37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10"/>
      <c r="R13" s="38">
        <f>IF(DATE($R$2,$T$2,9)&lt;=$W$1,DATE($R$2,$T$2,9),"")</f>
        <v>44205</v>
      </c>
      <c r="S13" s="9" t="str">
        <f t="shared" si="3"/>
        <v>土</v>
      </c>
      <c r="T13" s="9">
        <f t="shared" si="4"/>
        <v>9</v>
      </c>
      <c r="U13" s="9"/>
      <c r="V13" s="9" t="s">
        <v>8</v>
      </c>
      <c r="W13" s="9">
        <f t="shared" si="5"/>
        <v>4</v>
      </c>
      <c r="X13" s="9">
        <f t="shared" si="1"/>
        <v>4</v>
      </c>
      <c r="Y13" s="46">
        <f t="shared" si="2"/>
        <v>4</v>
      </c>
      <c r="Z13" s="44"/>
      <c r="AA13" s="11"/>
      <c r="AB13" s="11"/>
      <c r="AC13" s="13"/>
      <c r="AD13" s="13"/>
      <c r="AE13" s="13"/>
      <c r="AF13" s="73"/>
      <c r="AG13" s="73"/>
    </row>
    <row r="14" spans="1:37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10"/>
      <c r="R14" s="38">
        <f>IF(DATE($R$2,$T$2,10)&lt;=$W$1,DATE($R$2,$T$2,10),"")</f>
        <v>44206</v>
      </c>
      <c r="S14" s="9" t="str">
        <f t="shared" si="3"/>
        <v>日</v>
      </c>
      <c r="T14" s="9">
        <f t="shared" si="4"/>
        <v>10</v>
      </c>
      <c r="U14" s="9"/>
      <c r="V14" s="9" t="s">
        <v>9</v>
      </c>
      <c r="W14" s="9">
        <f t="shared" si="5"/>
        <v>5</v>
      </c>
      <c r="X14" s="9">
        <f t="shared" si="1"/>
        <v>5</v>
      </c>
      <c r="Y14" s="46">
        <f t="shared" si="2"/>
        <v>5</v>
      </c>
      <c r="Z14" s="44"/>
      <c r="AA14" s="11"/>
      <c r="AB14" s="23" t="s">
        <v>76</v>
      </c>
      <c r="AC14" s="23"/>
      <c r="AD14" s="23"/>
      <c r="AE14" s="23"/>
      <c r="AF14" s="73"/>
      <c r="AG14" s="73"/>
    </row>
    <row r="15" spans="1:37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10"/>
      <c r="R15" s="38">
        <f>IF(DATE($R$2,$T$2,11)&lt;=$W$1,DATE($R$2,$T$2,11),"")</f>
        <v>44207</v>
      </c>
      <c r="S15" s="9" t="str">
        <f t="shared" si="3"/>
        <v>月</v>
      </c>
      <c r="T15" s="9">
        <f t="shared" si="4"/>
        <v>11</v>
      </c>
      <c r="U15" s="9"/>
      <c r="V15" s="9" t="s">
        <v>10</v>
      </c>
      <c r="W15" s="9">
        <f t="shared" si="5"/>
        <v>6</v>
      </c>
      <c r="X15" s="9">
        <f t="shared" si="1"/>
        <v>6</v>
      </c>
      <c r="Y15" s="46">
        <f t="shared" si="2"/>
        <v>6</v>
      </c>
      <c r="Z15" s="44"/>
      <c r="AA15" s="11"/>
      <c r="AB15" s="19" t="s">
        <v>45</v>
      </c>
      <c r="AC15" s="27"/>
      <c r="AD15" s="27"/>
      <c r="AE15" s="27"/>
      <c r="AF15" s="73"/>
      <c r="AG15" s="73"/>
    </row>
    <row r="16" spans="1:37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10"/>
      <c r="R16" s="38">
        <f>IF(DATE($R$2,$T$2,12)&lt;=$W$1,DATE($R$2,$T$2,12),"")</f>
        <v>44208</v>
      </c>
      <c r="S16" s="9" t="str">
        <f t="shared" si="3"/>
        <v>火</v>
      </c>
      <c r="T16" s="9">
        <f t="shared" si="4"/>
        <v>12</v>
      </c>
      <c r="U16" s="9"/>
      <c r="V16" s="9" t="s">
        <v>11</v>
      </c>
      <c r="W16" s="9">
        <f t="shared" si="5"/>
        <v>7</v>
      </c>
      <c r="X16" s="9">
        <f t="shared" si="1"/>
        <v>7</v>
      </c>
      <c r="Y16" s="46">
        <f t="shared" si="2"/>
        <v>7</v>
      </c>
      <c r="Z16" s="44"/>
      <c r="AA16" s="11"/>
      <c r="AB16" s="19" t="s">
        <v>77</v>
      </c>
      <c r="AC16" s="18"/>
      <c r="AD16" s="18"/>
      <c r="AE16" s="18"/>
      <c r="AF16" s="73"/>
      <c r="AG16" s="73"/>
    </row>
    <row r="17" spans="1:33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10"/>
      <c r="R17" s="38">
        <f>IF(DATE($R$2,$T$2,13)&lt;=$W$1,DATE($R$2,$T$2,13),"")</f>
        <v>44209</v>
      </c>
      <c r="S17" s="9" t="str">
        <f t="shared" si="3"/>
        <v>水</v>
      </c>
      <c r="T17" s="9">
        <f t="shared" si="4"/>
        <v>13</v>
      </c>
      <c r="U17" s="9"/>
      <c r="V17" s="9" t="s">
        <v>12</v>
      </c>
      <c r="W17" s="9">
        <f t="shared" si="5"/>
        <v>8</v>
      </c>
      <c r="X17" s="9">
        <f t="shared" si="1"/>
        <v>8</v>
      </c>
      <c r="Y17" s="46">
        <f t="shared" si="2"/>
        <v>8</v>
      </c>
      <c r="Z17" s="44"/>
      <c r="AA17" s="11"/>
      <c r="AB17" s="11"/>
      <c r="AC17" s="18"/>
      <c r="AD17" s="18"/>
      <c r="AE17" s="18"/>
      <c r="AF17" s="73"/>
      <c r="AG17" s="73"/>
    </row>
    <row r="18" spans="1:33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10"/>
      <c r="R18" s="38">
        <f>IF(DATE($R$2,$T$2,14)&lt;=$W$1,DATE($R$2,$T$2,14),"")</f>
        <v>44210</v>
      </c>
      <c r="S18" s="9" t="str">
        <f t="shared" si="3"/>
        <v>木</v>
      </c>
      <c r="T18" s="9">
        <f t="shared" si="4"/>
        <v>14</v>
      </c>
      <c r="U18" s="9"/>
      <c r="V18" s="9" t="s">
        <v>13</v>
      </c>
      <c r="W18" s="9">
        <f t="shared" si="5"/>
        <v>9</v>
      </c>
      <c r="X18" s="9">
        <f t="shared" si="1"/>
        <v>9</v>
      </c>
      <c r="Y18" s="46">
        <f t="shared" si="2"/>
        <v>9</v>
      </c>
      <c r="Z18" s="44"/>
      <c r="AA18" s="11"/>
      <c r="AB18" s="35" t="s">
        <v>48</v>
      </c>
      <c r="AC18" s="11"/>
      <c r="AD18" s="18"/>
      <c r="AE18" s="18"/>
      <c r="AF18" s="73"/>
      <c r="AG18" s="73"/>
    </row>
    <row r="19" spans="1:33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10"/>
      <c r="R19" s="38">
        <f>IF(DATE($R$2,$T$2,15)&lt;=$W$1,DATE($R$2,$T$2,15),"")</f>
        <v>44211</v>
      </c>
      <c r="S19" s="9" t="str">
        <f t="shared" si="3"/>
        <v>金</v>
      </c>
      <c r="T19" s="9">
        <f t="shared" si="4"/>
        <v>15</v>
      </c>
      <c r="U19" s="9"/>
      <c r="V19" s="9" t="s">
        <v>7</v>
      </c>
      <c r="W19" s="9">
        <f t="shared" ref="W19:W41" si="6">IF(W18=0,0,IF(W18&lt;$T$36,W18+1,0))</f>
        <v>10</v>
      </c>
      <c r="X19" s="9">
        <f t="shared" si="1"/>
        <v>10</v>
      </c>
      <c r="Y19" s="46">
        <f t="shared" si="2"/>
        <v>10</v>
      </c>
      <c r="Z19" s="44"/>
      <c r="AA19" s="11"/>
      <c r="AB19" s="32" t="s">
        <v>57</v>
      </c>
      <c r="AC19" s="33"/>
      <c r="AD19" s="32"/>
      <c r="AE19" s="32"/>
      <c r="AF19" s="73"/>
      <c r="AG19" s="73"/>
    </row>
    <row r="20" spans="1:33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10"/>
      <c r="R20" s="38">
        <f>IF(DATE($R$2,$T$2,16)&lt;=$W$1,DATE($R$2,$T$2,16),"")</f>
        <v>44212</v>
      </c>
      <c r="S20" s="9" t="str">
        <f t="shared" si="3"/>
        <v>土</v>
      </c>
      <c r="T20" s="9">
        <f t="shared" si="4"/>
        <v>16</v>
      </c>
      <c r="U20" s="9"/>
      <c r="V20" s="9" t="s">
        <v>8</v>
      </c>
      <c r="W20" s="9">
        <f t="shared" si="6"/>
        <v>11</v>
      </c>
      <c r="X20" s="9">
        <f t="shared" si="1"/>
        <v>11</v>
      </c>
      <c r="Y20" s="46">
        <f t="shared" si="2"/>
        <v>11</v>
      </c>
      <c r="Z20" s="44"/>
      <c r="AA20" s="11"/>
      <c r="AB20" s="17" t="s">
        <v>52</v>
      </c>
      <c r="AC20" s="33"/>
      <c r="AD20" s="17"/>
      <c r="AE20" s="17"/>
      <c r="AF20" s="73"/>
      <c r="AG20" s="73"/>
    </row>
    <row r="21" spans="1:33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10"/>
      <c r="R21" s="38">
        <f>IF(DATE($R$2,$T$2,16)&lt;=$W$1,DATE($R$2,$T$2,17),"")</f>
        <v>44213</v>
      </c>
      <c r="S21" s="9" t="str">
        <f t="shared" si="3"/>
        <v>日</v>
      </c>
      <c r="T21" s="9">
        <f t="shared" si="4"/>
        <v>17</v>
      </c>
      <c r="U21" s="9"/>
      <c r="V21" s="9" t="s">
        <v>9</v>
      </c>
      <c r="W21" s="9">
        <f t="shared" si="6"/>
        <v>12</v>
      </c>
      <c r="X21" s="9">
        <f t="shared" si="1"/>
        <v>12</v>
      </c>
      <c r="Y21" s="46">
        <f t="shared" si="2"/>
        <v>12</v>
      </c>
      <c r="Z21" s="44"/>
      <c r="AA21" s="11"/>
      <c r="AB21" s="17" t="s">
        <v>49</v>
      </c>
      <c r="AC21" s="33"/>
      <c r="AD21" s="17"/>
      <c r="AE21" s="17"/>
      <c r="AF21" s="73"/>
      <c r="AG21" s="73"/>
    </row>
    <row r="22" spans="1:33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10"/>
      <c r="R22" s="38">
        <f>IF(DATE($R$2,$T$2,18)&lt;=$W$1,DATE($R$2,$T$2,18),"")</f>
        <v>44214</v>
      </c>
      <c r="S22" s="9" t="str">
        <f t="shared" si="3"/>
        <v>月</v>
      </c>
      <c r="T22" s="9">
        <f t="shared" si="4"/>
        <v>18</v>
      </c>
      <c r="U22" s="9"/>
      <c r="V22" s="9" t="s">
        <v>10</v>
      </c>
      <c r="W22" s="9">
        <f t="shared" si="6"/>
        <v>13</v>
      </c>
      <c r="X22" s="9">
        <f t="shared" si="1"/>
        <v>13</v>
      </c>
      <c r="Y22" s="46">
        <f t="shared" si="2"/>
        <v>13</v>
      </c>
      <c r="Z22" s="44"/>
      <c r="AA22" s="11"/>
      <c r="AB22" s="34" t="s">
        <v>83</v>
      </c>
      <c r="AC22" s="33"/>
      <c r="AD22" s="34"/>
      <c r="AE22" s="34"/>
      <c r="AF22" s="73"/>
      <c r="AG22" s="73"/>
    </row>
    <row r="23" spans="1:3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10"/>
      <c r="R23" s="38">
        <f>IF(DATE($R$2,$T$2,19)&lt;=$W$1,DATE($R$2,$T$2,19),"")</f>
        <v>44215</v>
      </c>
      <c r="S23" s="9" t="str">
        <f t="shared" si="3"/>
        <v>火</v>
      </c>
      <c r="T23" s="9">
        <f t="shared" si="4"/>
        <v>19</v>
      </c>
      <c r="U23" s="9"/>
      <c r="V23" s="9" t="s">
        <v>11</v>
      </c>
      <c r="W23" s="9">
        <f t="shared" si="6"/>
        <v>14</v>
      </c>
      <c r="X23" s="9">
        <f t="shared" si="1"/>
        <v>14</v>
      </c>
      <c r="Y23" s="46">
        <f t="shared" si="2"/>
        <v>14</v>
      </c>
      <c r="Z23" s="44"/>
      <c r="AA23" s="11"/>
      <c r="AB23" s="34" t="s">
        <v>50</v>
      </c>
      <c r="AC23" s="33"/>
      <c r="AD23" s="34"/>
      <c r="AE23" s="34"/>
      <c r="AF23" s="73"/>
      <c r="AG23" s="73"/>
    </row>
    <row r="24" spans="1:33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10"/>
      <c r="R24" s="38">
        <f>IF(DATE($R$2,$T$2,20)&lt;=$W$1,DATE($R$2,$T$2,20),"")</f>
        <v>44216</v>
      </c>
      <c r="S24" s="9" t="str">
        <f t="shared" si="3"/>
        <v>水</v>
      </c>
      <c r="T24" s="9">
        <f t="shared" si="4"/>
        <v>20</v>
      </c>
      <c r="U24" s="9"/>
      <c r="V24" s="9" t="s">
        <v>12</v>
      </c>
      <c r="W24" s="9">
        <f t="shared" si="6"/>
        <v>15</v>
      </c>
      <c r="X24" s="9">
        <f t="shared" si="1"/>
        <v>15</v>
      </c>
      <c r="Y24" s="46">
        <f t="shared" si="2"/>
        <v>15</v>
      </c>
      <c r="Z24" s="44"/>
      <c r="AA24" s="11"/>
      <c r="AB24" s="34" t="s">
        <v>78</v>
      </c>
      <c r="AC24" s="33"/>
      <c r="AD24" s="34"/>
      <c r="AE24" s="34"/>
      <c r="AF24" s="73"/>
      <c r="AG24" s="73"/>
    </row>
    <row r="25" spans="1:3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10"/>
      <c r="R25" s="38">
        <f>IF(DATE($R$2,$T$2,21)&lt;=$W$1,DATE($R$2,$T$2,21),"")</f>
        <v>44217</v>
      </c>
      <c r="S25" s="9" t="str">
        <f t="shared" si="3"/>
        <v>木</v>
      </c>
      <c r="T25" s="9">
        <f t="shared" si="4"/>
        <v>21</v>
      </c>
      <c r="U25" s="9"/>
      <c r="V25" s="9" t="s">
        <v>13</v>
      </c>
      <c r="W25" s="9">
        <f t="shared" si="6"/>
        <v>16</v>
      </c>
      <c r="X25" s="9">
        <f t="shared" si="1"/>
        <v>16</v>
      </c>
      <c r="Y25" s="46">
        <f t="shared" si="2"/>
        <v>16</v>
      </c>
      <c r="Z25" s="44"/>
      <c r="AA25" s="11"/>
      <c r="AB25" s="56" t="s">
        <v>60</v>
      </c>
      <c r="AC25" s="33"/>
      <c r="AD25" s="34"/>
      <c r="AE25" s="34"/>
      <c r="AF25" s="73"/>
      <c r="AG25" s="73"/>
    </row>
    <row r="26" spans="1:3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10"/>
      <c r="R26" s="38">
        <f>IF(DATE($R$2,$T$2,22)&lt;=$W$1,DATE($R$2,$T$2,22),"")</f>
        <v>44218</v>
      </c>
      <c r="S26" s="9" t="str">
        <f t="shared" si="3"/>
        <v>金</v>
      </c>
      <c r="T26" s="9">
        <f t="shared" si="4"/>
        <v>22</v>
      </c>
      <c r="U26" s="9"/>
      <c r="V26" s="9" t="s">
        <v>7</v>
      </c>
      <c r="W26" s="9">
        <f t="shared" si="6"/>
        <v>17</v>
      </c>
      <c r="X26" s="9">
        <f t="shared" si="1"/>
        <v>17</v>
      </c>
      <c r="Y26" s="46">
        <f t="shared" si="2"/>
        <v>17</v>
      </c>
      <c r="Z26" s="44"/>
      <c r="AA26" s="11"/>
      <c r="AB26" s="34" t="s">
        <v>59</v>
      </c>
      <c r="AC26" s="33"/>
      <c r="AD26" s="34"/>
      <c r="AE26" s="34"/>
      <c r="AF26" s="73"/>
      <c r="AG26" s="73"/>
    </row>
    <row r="27" spans="1:3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0"/>
      <c r="R27" s="38">
        <f>IF(DATE($R$2,$T$2,23)&lt;=$W$1,DATE($R$2,$T$2,23),"")</f>
        <v>44219</v>
      </c>
      <c r="S27" s="9" t="str">
        <f t="shared" si="3"/>
        <v>土</v>
      </c>
      <c r="T27" s="9">
        <f t="shared" si="4"/>
        <v>23</v>
      </c>
      <c r="U27" s="9"/>
      <c r="V27" s="9" t="s">
        <v>8</v>
      </c>
      <c r="W27" s="9">
        <f t="shared" si="6"/>
        <v>18</v>
      </c>
      <c r="X27" s="9">
        <f t="shared" si="1"/>
        <v>18</v>
      </c>
      <c r="Y27" s="46">
        <f t="shared" si="2"/>
        <v>18</v>
      </c>
      <c r="Z27" s="44"/>
      <c r="AA27" s="11"/>
      <c r="AB27" s="34" t="s">
        <v>62</v>
      </c>
      <c r="AC27" s="33"/>
      <c r="AD27" s="34"/>
      <c r="AE27" s="34"/>
      <c r="AF27" s="73"/>
      <c r="AG27" s="73"/>
    </row>
    <row r="28" spans="1:3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10"/>
      <c r="R28" s="38">
        <f>IF(DATE($R$2,$T$2,24)&lt;=$W$1,DATE($R$2,$T$2,24),"")</f>
        <v>44220</v>
      </c>
      <c r="S28" s="9" t="str">
        <f t="shared" si="3"/>
        <v>日</v>
      </c>
      <c r="T28" s="9">
        <f t="shared" si="4"/>
        <v>24</v>
      </c>
      <c r="U28" s="9"/>
      <c r="V28" s="9" t="s">
        <v>9</v>
      </c>
      <c r="W28" s="9">
        <f t="shared" si="6"/>
        <v>19</v>
      </c>
      <c r="X28" s="9">
        <f t="shared" si="1"/>
        <v>19</v>
      </c>
      <c r="Y28" s="46">
        <f t="shared" si="2"/>
        <v>19</v>
      </c>
      <c r="Z28" s="44"/>
      <c r="AA28" s="11"/>
      <c r="AB28" s="34" t="s">
        <v>63</v>
      </c>
      <c r="AC28" s="33"/>
      <c r="AD28" s="34"/>
      <c r="AE28" s="34"/>
      <c r="AF28" s="73"/>
      <c r="AG28" s="73"/>
    </row>
    <row r="29" spans="1:33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0"/>
      <c r="R29" s="38">
        <f>IF(DATE($R$2,$T$2,25)&lt;=$W$1,DATE($R$2,$T$2,25),"")</f>
        <v>44221</v>
      </c>
      <c r="S29" s="9" t="str">
        <f t="shared" si="3"/>
        <v>月</v>
      </c>
      <c r="T29" s="9">
        <f t="shared" si="4"/>
        <v>25</v>
      </c>
      <c r="U29" s="9"/>
      <c r="V29" s="9" t="s">
        <v>10</v>
      </c>
      <c r="W29" s="9">
        <f t="shared" si="6"/>
        <v>20</v>
      </c>
      <c r="X29" s="9">
        <f t="shared" si="1"/>
        <v>20</v>
      </c>
      <c r="Y29" s="46">
        <f t="shared" si="2"/>
        <v>20</v>
      </c>
      <c r="Z29" s="44"/>
      <c r="AA29" s="11"/>
      <c r="AB29" s="36" t="s">
        <v>53</v>
      </c>
      <c r="AC29" s="33"/>
      <c r="AD29" s="34"/>
      <c r="AE29" s="34"/>
      <c r="AF29" s="73"/>
      <c r="AG29" s="73"/>
    </row>
    <row r="30" spans="1:3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10"/>
      <c r="R30" s="38">
        <f>IF(DATE($R$2,$T$2,26)&lt;=$W$1,DATE($R$2,$T$2,26),"")</f>
        <v>44222</v>
      </c>
      <c r="S30" s="9" t="str">
        <f t="shared" si="3"/>
        <v>火</v>
      </c>
      <c r="T30" s="9">
        <f t="shared" si="4"/>
        <v>26</v>
      </c>
      <c r="U30" s="9"/>
      <c r="V30" s="9" t="s">
        <v>11</v>
      </c>
      <c r="W30" s="9">
        <f t="shared" si="6"/>
        <v>21</v>
      </c>
      <c r="X30" s="9">
        <f t="shared" si="1"/>
        <v>21</v>
      </c>
      <c r="Y30" s="46">
        <f t="shared" si="2"/>
        <v>21</v>
      </c>
      <c r="Z30" s="44"/>
      <c r="AA30" s="11"/>
      <c r="AB30" s="36" t="s">
        <v>54</v>
      </c>
      <c r="AC30" s="33"/>
      <c r="AD30" s="34"/>
      <c r="AE30" s="34"/>
      <c r="AF30" s="73"/>
      <c r="AG30" s="73"/>
    </row>
    <row r="31" spans="1:33" ht="22.5" customHeight="1">
      <c r="A31" s="3"/>
      <c r="B31" s="148" t="str">
        <f>IF(AC7="","",AC7)</f>
        <v>in 文京シビック</v>
      </c>
      <c r="C31" s="148"/>
      <c r="D31" s="148"/>
      <c r="E31" s="148"/>
      <c r="F31" s="3"/>
      <c r="G31" s="3"/>
      <c r="H31" s="3"/>
      <c r="I31" s="3"/>
      <c r="J31" s="3"/>
      <c r="K31" s="3"/>
      <c r="L31" s="126" t="str">
        <f>IF(AC9="","",AC9)</f>
        <v xml:space="preserve">photo by </v>
      </c>
      <c r="M31" s="126"/>
      <c r="N31" s="126"/>
      <c r="O31" s="126"/>
      <c r="P31" s="47"/>
      <c r="Q31" s="10"/>
      <c r="R31" s="38">
        <f>IF(DATE($R$2,$T$2,27)&lt;=$W$1,DATE($R$2,$T$2,27),"")</f>
        <v>44223</v>
      </c>
      <c r="S31" s="9" t="str">
        <f t="shared" si="3"/>
        <v>水</v>
      </c>
      <c r="T31" s="9">
        <f t="shared" si="4"/>
        <v>27</v>
      </c>
      <c r="U31" s="9"/>
      <c r="V31" s="9" t="s">
        <v>12</v>
      </c>
      <c r="W31" s="9">
        <f t="shared" si="6"/>
        <v>22</v>
      </c>
      <c r="X31" s="9">
        <f t="shared" si="1"/>
        <v>22</v>
      </c>
      <c r="Y31" s="46">
        <f t="shared" si="2"/>
        <v>22</v>
      </c>
      <c r="Z31" s="44"/>
      <c r="AA31" s="11"/>
      <c r="AB31" s="34" t="s">
        <v>84</v>
      </c>
      <c r="AC31" s="33"/>
      <c r="AD31" s="34"/>
      <c r="AE31" s="34"/>
      <c r="AF31" s="73"/>
      <c r="AG31" s="73"/>
    </row>
    <row r="32" spans="1:33" ht="7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10"/>
      <c r="R32" s="38">
        <f>IF(DATE($R$2,$T$2,28)&lt;=$W$1,DATE($R$2,$T$2,28),"")</f>
        <v>44224</v>
      </c>
      <c r="S32" s="9" t="str">
        <f t="shared" si="3"/>
        <v>木</v>
      </c>
      <c r="T32" s="9">
        <f t="shared" si="4"/>
        <v>28</v>
      </c>
      <c r="U32" s="9"/>
      <c r="V32" s="9" t="s">
        <v>13</v>
      </c>
      <c r="W32" s="9">
        <f t="shared" si="6"/>
        <v>23</v>
      </c>
      <c r="X32" s="9">
        <f t="shared" si="1"/>
        <v>23</v>
      </c>
      <c r="Y32" s="46">
        <f t="shared" si="2"/>
        <v>23</v>
      </c>
      <c r="Z32" s="44"/>
      <c r="AA32" s="25"/>
      <c r="AB32" s="34" t="s">
        <v>85</v>
      </c>
      <c r="AC32" s="33"/>
      <c r="AD32" s="34"/>
      <c r="AE32" s="34"/>
      <c r="AF32" s="73"/>
      <c r="AG32" s="73"/>
    </row>
    <row r="33" spans="2:33" ht="13.5" customHeight="1">
      <c r="B33" s="135">
        <f>IF(R2=0,"",R2)</f>
        <v>2021</v>
      </c>
      <c r="C33" s="135"/>
      <c r="D33" s="131" t="s">
        <v>1</v>
      </c>
      <c r="E33" s="133"/>
      <c r="F33" s="133"/>
      <c r="G33" s="131"/>
      <c r="H33" s="4"/>
      <c r="I33" s="4"/>
      <c r="J33" s="4"/>
      <c r="K33" s="29"/>
      <c r="L33" s="5"/>
      <c r="N33" s="135">
        <f>IF(T2=0,"",T2)</f>
        <v>1</v>
      </c>
      <c r="O33" s="141" t="str">
        <f>U2</f>
        <v>月</v>
      </c>
      <c r="P33" s="9"/>
      <c r="Q33" s="10"/>
      <c r="R33" s="38">
        <f>IF(DATE($R$2,$T$2,29)&lt;=$W$1,DATE($R$2,$T$2,29),"")</f>
        <v>44225</v>
      </c>
      <c r="S33" s="9" t="str">
        <f t="shared" si="3"/>
        <v>金</v>
      </c>
      <c r="T33" s="9">
        <f t="shared" si="4"/>
        <v>29</v>
      </c>
      <c r="U33" s="9"/>
      <c r="V33" s="9" t="s">
        <v>7</v>
      </c>
      <c r="W33" s="9">
        <f t="shared" si="6"/>
        <v>24</v>
      </c>
      <c r="X33" s="8">
        <f t="shared" si="1"/>
        <v>24</v>
      </c>
      <c r="Y33" s="46">
        <f t="shared" si="2"/>
        <v>24</v>
      </c>
      <c r="Z33" s="44"/>
      <c r="AA33" s="25"/>
      <c r="AB33" s="59" t="s">
        <v>86</v>
      </c>
      <c r="AC33" s="59"/>
      <c r="AD33" s="59"/>
      <c r="AE33" s="59"/>
      <c r="AF33" s="73"/>
      <c r="AG33" s="73"/>
    </row>
    <row r="34" spans="2:33" ht="13.5" customHeight="1">
      <c r="B34" s="136"/>
      <c r="C34" s="136"/>
      <c r="D34" s="132"/>
      <c r="E34" s="134"/>
      <c r="F34" s="134"/>
      <c r="G34" s="132"/>
      <c r="H34" s="4"/>
      <c r="I34" s="4"/>
      <c r="J34" s="4"/>
      <c r="K34" s="4"/>
      <c r="L34" s="4"/>
      <c r="M34" s="6"/>
      <c r="N34" s="136"/>
      <c r="O34" s="136"/>
      <c r="P34" s="10"/>
      <c r="Q34" s="9"/>
      <c r="R34" s="38">
        <f>IF(DATE($R$2,$T$2,30)&lt;=$W$1,DATE($R$2,$T$2,30),"")</f>
        <v>44226</v>
      </c>
      <c r="S34" s="9" t="str">
        <f t="shared" si="3"/>
        <v>土</v>
      </c>
      <c r="T34" s="9">
        <f t="shared" si="4"/>
        <v>30</v>
      </c>
      <c r="U34" s="9"/>
      <c r="V34" s="9" t="s">
        <v>8</v>
      </c>
      <c r="W34" s="9">
        <f t="shared" si="6"/>
        <v>25</v>
      </c>
      <c r="X34" s="8">
        <f t="shared" si="1"/>
        <v>25</v>
      </c>
      <c r="Y34" s="46">
        <f t="shared" si="2"/>
        <v>25</v>
      </c>
      <c r="Z34" s="44"/>
      <c r="AA34" s="11"/>
      <c r="AB34" s="37" t="s">
        <v>55</v>
      </c>
      <c r="AC34" s="59"/>
      <c r="AD34" s="59"/>
      <c r="AE34" s="59"/>
      <c r="AF34" s="73"/>
      <c r="AG34" s="73"/>
    </row>
    <row r="35" spans="2:33" ht="13.5" customHeight="1">
      <c r="B35" s="142" t="s">
        <v>22</v>
      </c>
      <c r="C35" s="143"/>
      <c r="D35" s="127" t="s">
        <v>16</v>
      </c>
      <c r="E35" s="128"/>
      <c r="F35" s="146" t="s">
        <v>17</v>
      </c>
      <c r="G35" s="146"/>
      <c r="H35" s="127" t="s">
        <v>18</v>
      </c>
      <c r="I35" s="128"/>
      <c r="J35" s="127" t="s">
        <v>19</v>
      </c>
      <c r="K35" s="128"/>
      <c r="L35" s="127" t="s">
        <v>20</v>
      </c>
      <c r="M35" s="128"/>
      <c r="N35" s="137" t="s">
        <v>21</v>
      </c>
      <c r="O35" s="138"/>
      <c r="P35" s="48"/>
      <c r="Q35" s="9"/>
      <c r="R35" s="38">
        <f>IF(DATE($R$2,$T$2,31)&lt;=$W$1,DATE($R$2,$T$2,31),"")</f>
        <v>44227</v>
      </c>
      <c r="S35" s="9" t="str">
        <f t="shared" si="3"/>
        <v>日</v>
      </c>
      <c r="T35" s="9">
        <f t="shared" si="4"/>
        <v>31</v>
      </c>
      <c r="U35" s="9"/>
      <c r="V35" s="9" t="s">
        <v>9</v>
      </c>
      <c r="W35" s="9">
        <f t="shared" si="6"/>
        <v>26</v>
      </c>
      <c r="X35" s="9">
        <f>W35</f>
        <v>26</v>
      </c>
      <c r="Y35" s="46">
        <f t="shared" si="2"/>
        <v>26</v>
      </c>
      <c r="Z35" s="44"/>
      <c r="AA35" s="11"/>
      <c r="AB35" s="58" t="s">
        <v>56</v>
      </c>
      <c r="AC35" s="30"/>
      <c r="AD35" s="30"/>
      <c r="AE35" s="30"/>
      <c r="AF35" s="73"/>
      <c r="AG35" s="73"/>
    </row>
    <row r="36" spans="2:33" ht="13.5" customHeight="1">
      <c r="B36" s="144"/>
      <c r="C36" s="145"/>
      <c r="D36" s="129"/>
      <c r="E36" s="130"/>
      <c r="F36" s="147"/>
      <c r="G36" s="147"/>
      <c r="H36" s="129"/>
      <c r="I36" s="130"/>
      <c r="J36" s="129"/>
      <c r="K36" s="130"/>
      <c r="L36" s="129"/>
      <c r="M36" s="130"/>
      <c r="N36" s="139"/>
      <c r="O36" s="140"/>
      <c r="P36" s="48"/>
      <c r="Q36" s="9"/>
      <c r="R36" s="38"/>
      <c r="S36" s="9" t="s">
        <v>15</v>
      </c>
      <c r="T36" s="9">
        <f>LARGE(T5:T35,1)</f>
        <v>31</v>
      </c>
      <c r="U36" s="9"/>
      <c r="V36" s="9" t="s">
        <v>10</v>
      </c>
      <c r="W36" s="9">
        <f t="shared" si="6"/>
        <v>27</v>
      </c>
      <c r="X36" s="9">
        <f t="shared" ref="X36:X38" si="7">W36</f>
        <v>27</v>
      </c>
      <c r="Y36" s="46">
        <f t="shared" si="2"/>
        <v>27</v>
      </c>
      <c r="Z36" s="44"/>
      <c r="AA36" s="11"/>
      <c r="AB36" s="58"/>
      <c r="AC36" s="31"/>
      <c r="AD36" s="31"/>
      <c r="AE36" s="31"/>
      <c r="AF36" s="73"/>
      <c r="AG36" s="73"/>
    </row>
    <row r="37" spans="2:33" ht="11.25" customHeight="1">
      <c r="B37" s="108" t="str">
        <f>IF(OR($R$2=0,$T$2=0),"",Y5)</f>
        <v/>
      </c>
      <c r="C37" s="109"/>
      <c r="D37" s="90" t="str">
        <f>IF(OR($R$2=0,$T$2=0),"",Y6)</f>
        <v/>
      </c>
      <c r="E37" s="91"/>
      <c r="F37" s="84" t="str">
        <f>IF(OR($R$2=0,$T$2=0),"",Y7)</f>
        <v/>
      </c>
      <c r="G37" s="85"/>
      <c r="H37" s="90" t="str">
        <f>IF(OR($R$2=0,$T$2=0),"",Y8)</f>
        <v/>
      </c>
      <c r="I37" s="91"/>
      <c r="J37" s="90" t="str">
        <f>IF(OR($R$2=0,$T$2=0),"",Y9)</f>
        <v/>
      </c>
      <c r="K37" s="91"/>
      <c r="L37" s="90">
        <f>IF(OR($R$2=0,$T$2=0),"",Y10)</f>
        <v>1</v>
      </c>
      <c r="M37" s="91"/>
      <c r="N37" s="120">
        <f>IF(OR($R$2=0,$T$2=0),"",Y11)</f>
        <v>2</v>
      </c>
      <c r="O37" s="121"/>
      <c r="P37" s="48"/>
      <c r="Q37" s="9"/>
      <c r="R37" s="38"/>
      <c r="S37" s="9" t="str">
        <f t="shared" si="3"/>
        <v/>
      </c>
      <c r="T37" s="9"/>
      <c r="U37" s="9"/>
      <c r="V37" s="9" t="s">
        <v>11</v>
      </c>
      <c r="W37" s="9">
        <f t="shared" si="6"/>
        <v>28</v>
      </c>
      <c r="X37" s="9">
        <f t="shared" si="7"/>
        <v>28</v>
      </c>
      <c r="Y37" s="46">
        <f t="shared" si="2"/>
        <v>28</v>
      </c>
      <c r="Z37" s="44"/>
      <c r="AA37" s="11"/>
      <c r="AB37" s="28" t="s">
        <v>44</v>
      </c>
      <c r="AC37" s="28"/>
      <c r="AD37" s="13"/>
      <c r="AE37" s="13"/>
      <c r="AF37" s="73"/>
      <c r="AG37" s="73"/>
    </row>
    <row r="38" spans="2:33" ht="11.25" customHeight="1">
      <c r="B38" s="110"/>
      <c r="C38" s="111"/>
      <c r="D38" s="92"/>
      <c r="E38" s="93"/>
      <c r="F38" s="86"/>
      <c r="G38" s="87"/>
      <c r="H38" s="92"/>
      <c r="I38" s="93"/>
      <c r="J38" s="92"/>
      <c r="K38" s="93"/>
      <c r="L38" s="92"/>
      <c r="M38" s="93"/>
      <c r="N38" s="122"/>
      <c r="O38" s="123"/>
      <c r="P38" s="48"/>
      <c r="Q38" s="9"/>
      <c r="R38" s="9"/>
      <c r="S38" s="9"/>
      <c r="T38" s="9"/>
      <c r="U38" s="9"/>
      <c r="V38" s="9" t="s">
        <v>12</v>
      </c>
      <c r="W38" s="9">
        <f t="shared" si="6"/>
        <v>29</v>
      </c>
      <c r="X38" s="9">
        <f t="shared" si="7"/>
        <v>29</v>
      </c>
      <c r="Y38" s="46">
        <f t="shared" si="2"/>
        <v>29</v>
      </c>
      <c r="Z38" s="44"/>
      <c r="AA38" s="11"/>
      <c r="AB38" s="57" t="s">
        <v>65</v>
      </c>
      <c r="AC38" s="28"/>
      <c r="AD38" s="28"/>
      <c r="AE38" s="28"/>
      <c r="AF38" s="73"/>
      <c r="AG38" s="73"/>
    </row>
    <row r="39" spans="2:33" ht="11.25" customHeight="1">
      <c r="B39" s="110"/>
      <c r="C39" s="111"/>
      <c r="D39" s="92"/>
      <c r="E39" s="93"/>
      <c r="F39" s="86"/>
      <c r="G39" s="87"/>
      <c r="H39" s="92"/>
      <c r="I39" s="93"/>
      <c r="J39" s="92"/>
      <c r="K39" s="93"/>
      <c r="L39" s="92"/>
      <c r="M39" s="93"/>
      <c r="N39" s="122"/>
      <c r="O39" s="123"/>
      <c r="P39" s="48"/>
      <c r="Q39" s="9"/>
      <c r="R39" s="9"/>
      <c r="S39" s="9"/>
      <c r="T39" s="9"/>
      <c r="U39" s="9"/>
      <c r="V39" s="9" t="s">
        <v>13</v>
      </c>
      <c r="W39" s="9">
        <f t="shared" si="6"/>
        <v>30</v>
      </c>
      <c r="X39" s="9">
        <f>W39</f>
        <v>30</v>
      </c>
      <c r="Y39" s="46">
        <f>IF(X39=0,"",X39)</f>
        <v>30</v>
      </c>
      <c r="Z39" s="44"/>
      <c r="AA39" s="11"/>
      <c r="AB39" s="58" t="s">
        <v>64</v>
      </c>
      <c r="AC39" s="11"/>
      <c r="AD39" s="11"/>
      <c r="AE39" s="11"/>
      <c r="AF39" s="73"/>
      <c r="AG39" s="73"/>
    </row>
    <row r="40" spans="2:33" ht="11.25" customHeight="1">
      <c r="B40" s="110"/>
      <c r="C40" s="111"/>
      <c r="D40" s="92"/>
      <c r="E40" s="93"/>
      <c r="F40" s="86"/>
      <c r="G40" s="87"/>
      <c r="H40" s="92"/>
      <c r="I40" s="93"/>
      <c r="J40" s="92"/>
      <c r="K40" s="93"/>
      <c r="L40" s="92"/>
      <c r="M40" s="93"/>
      <c r="N40" s="122"/>
      <c r="O40" s="123"/>
      <c r="P40" s="48"/>
      <c r="Q40" s="9"/>
      <c r="R40" s="68"/>
      <c r="S40" s="9"/>
      <c r="T40" s="9"/>
      <c r="U40" s="9"/>
      <c r="V40" s="7" t="s">
        <v>7</v>
      </c>
      <c r="W40" s="9">
        <f t="shared" si="6"/>
        <v>31</v>
      </c>
      <c r="X40" s="9">
        <f>W40</f>
        <v>31</v>
      </c>
      <c r="Y40" s="64">
        <f>IF(X40=0,"",X40)</f>
        <v>31</v>
      </c>
      <c r="Z40" s="44"/>
      <c r="AA40" s="11"/>
      <c r="AB40" s="57"/>
      <c r="AC40" s="57"/>
      <c r="AD40" s="57"/>
      <c r="AE40" s="57"/>
      <c r="AF40" s="73"/>
      <c r="AG40" s="73"/>
    </row>
    <row r="41" spans="2:33" ht="11.25" customHeight="1">
      <c r="B41" s="112"/>
      <c r="C41" s="113"/>
      <c r="D41" s="94"/>
      <c r="E41" s="95"/>
      <c r="F41" s="88"/>
      <c r="G41" s="89"/>
      <c r="H41" s="94"/>
      <c r="I41" s="95"/>
      <c r="J41" s="94"/>
      <c r="K41" s="95"/>
      <c r="L41" s="94"/>
      <c r="M41" s="95"/>
      <c r="N41" s="124"/>
      <c r="O41" s="125"/>
      <c r="P41" s="48"/>
      <c r="Q41" s="9"/>
      <c r="R41" s="69"/>
      <c r="S41" s="9"/>
      <c r="T41" s="9"/>
      <c r="U41" s="9"/>
      <c r="V41" s="7" t="s">
        <v>8</v>
      </c>
      <c r="W41" s="9">
        <f t="shared" si="6"/>
        <v>0</v>
      </c>
      <c r="X41" s="9">
        <f>W41</f>
        <v>0</v>
      </c>
      <c r="Y41" s="61" t="str">
        <f>IF(X41&gt;1,X41,IF(AND(X40&gt;1,X41=0),"",""))</f>
        <v/>
      </c>
      <c r="Z41" s="49"/>
      <c r="AA41" s="11"/>
      <c r="AB41" s="18" t="s">
        <v>51</v>
      </c>
      <c r="AC41" s="57"/>
      <c r="AD41" s="57"/>
      <c r="AE41" s="57"/>
      <c r="AF41" s="73"/>
      <c r="AG41" s="73"/>
    </row>
    <row r="42" spans="2:33" ht="11.25" customHeight="1">
      <c r="B42" s="108">
        <f>IF(OR($R$2=0,$T$2=0),"",Y12)</f>
        <v>3</v>
      </c>
      <c r="C42" s="109"/>
      <c r="D42" s="90">
        <f>IF(OR($R$2=0,$T$2=0),"",Y13)</f>
        <v>4</v>
      </c>
      <c r="E42" s="91"/>
      <c r="F42" s="90">
        <f>IF(OR($R$2=0,$T$2=0),"",Y14)</f>
        <v>5</v>
      </c>
      <c r="G42" s="91"/>
      <c r="H42" s="90">
        <f>IF(OR($R$2=0,$T$2=0),"",Y15)</f>
        <v>6</v>
      </c>
      <c r="I42" s="91"/>
      <c r="J42" s="90">
        <f>IF(OR($R$2=0,$T$2=0),"",Y16)</f>
        <v>7</v>
      </c>
      <c r="K42" s="91"/>
      <c r="L42" s="90">
        <f>IF(OR($R$2=0,$T$2=0),"",Y17)</f>
        <v>8</v>
      </c>
      <c r="M42" s="91"/>
      <c r="N42" s="120">
        <f>IF(OR($R$2=0,$T$2=0),"",Y18)</f>
        <v>9</v>
      </c>
      <c r="O42" s="121"/>
      <c r="P42" s="48"/>
      <c r="Q42" s="9"/>
      <c r="R42" s="67"/>
      <c r="S42" s="9"/>
      <c r="T42" s="9"/>
      <c r="U42" s="9"/>
      <c r="V42" s="9"/>
      <c r="W42" s="9"/>
      <c r="X42" s="9"/>
      <c r="Y42" s="62" t="str">
        <f>IF($Y$40="",Y40,"")</f>
        <v/>
      </c>
      <c r="Z42" s="49"/>
      <c r="AA42" s="11"/>
      <c r="AB42" s="24" t="s">
        <v>46</v>
      </c>
      <c r="AC42" s="58"/>
      <c r="AD42" s="58"/>
      <c r="AE42" s="58"/>
      <c r="AF42" s="73"/>
      <c r="AG42" s="73"/>
    </row>
    <row r="43" spans="2:33" ht="11.25" customHeight="1">
      <c r="B43" s="110"/>
      <c r="C43" s="111"/>
      <c r="D43" s="92"/>
      <c r="E43" s="93"/>
      <c r="F43" s="92"/>
      <c r="G43" s="93"/>
      <c r="H43" s="92"/>
      <c r="I43" s="93"/>
      <c r="J43" s="92"/>
      <c r="K43" s="93"/>
      <c r="L43" s="92"/>
      <c r="M43" s="93"/>
      <c r="N43" s="122"/>
      <c r="O43" s="123"/>
      <c r="P43" s="48"/>
      <c r="Q43" s="9"/>
      <c r="R43" s="67"/>
      <c r="S43" s="9"/>
      <c r="T43" s="9"/>
      <c r="U43" s="9"/>
      <c r="V43" s="9"/>
      <c r="W43" s="9"/>
      <c r="X43" s="9"/>
      <c r="Y43" s="62" t="str">
        <f>IF($Y$40="",Y41,"")</f>
        <v/>
      </c>
      <c r="Z43" s="49"/>
      <c r="AA43" s="21"/>
      <c r="AB43" s="15" t="s">
        <v>69</v>
      </c>
      <c r="AC43" s="58"/>
      <c r="AD43" s="58"/>
      <c r="AE43" s="58"/>
      <c r="AF43" s="74"/>
      <c r="AG43" s="73"/>
    </row>
    <row r="44" spans="2:33" ht="11.25" customHeight="1">
      <c r="B44" s="110"/>
      <c r="C44" s="111"/>
      <c r="D44" s="92"/>
      <c r="E44" s="93"/>
      <c r="F44" s="92"/>
      <c r="G44" s="93"/>
      <c r="H44" s="92"/>
      <c r="I44" s="93"/>
      <c r="J44" s="92"/>
      <c r="K44" s="93"/>
      <c r="L44" s="92"/>
      <c r="M44" s="93"/>
      <c r="N44" s="122"/>
      <c r="O44" s="123"/>
      <c r="P44" s="48"/>
      <c r="Q44" s="9"/>
      <c r="R44" s="9"/>
      <c r="S44" s="9"/>
      <c r="T44" s="9"/>
      <c r="U44" s="9"/>
      <c r="V44" s="7"/>
      <c r="W44" s="9"/>
      <c r="X44" s="9"/>
      <c r="Y44" s="62" t="str">
        <f>IF($Y$40="",Y42,"")</f>
        <v/>
      </c>
      <c r="Z44" s="49"/>
      <c r="AA44" s="21"/>
      <c r="AB44" s="17" t="s">
        <v>47</v>
      </c>
      <c r="AC44" s="23"/>
      <c r="AD44" s="23"/>
      <c r="AE44" s="23"/>
      <c r="AF44" s="74"/>
      <c r="AG44" s="73"/>
    </row>
    <row r="45" spans="2:33" ht="11.25" customHeight="1">
      <c r="B45" s="110"/>
      <c r="C45" s="111"/>
      <c r="D45" s="92"/>
      <c r="E45" s="93"/>
      <c r="F45" s="92"/>
      <c r="G45" s="93"/>
      <c r="H45" s="92"/>
      <c r="I45" s="93"/>
      <c r="J45" s="92"/>
      <c r="K45" s="93"/>
      <c r="L45" s="92"/>
      <c r="M45" s="93"/>
      <c r="N45" s="122"/>
      <c r="O45" s="123"/>
      <c r="P45" s="48"/>
      <c r="Q45" s="9"/>
      <c r="R45" s="9"/>
      <c r="S45" s="9"/>
      <c r="T45" s="9"/>
      <c r="U45" s="9"/>
      <c r="V45" s="7"/>
      <c r="W45" s="9"/>
      <c r="X45" s="9"/>
      <c r="Y45" s="62" t="str">
        <f>IF($Y$40="",Y43,"")</f>
        <v/>
      </c>
      <c r="Z45" s="49"/>
      <c r="AA45" s="21"/>
      <c r="AB45" s="15" t="s">
        <v>70</v>
      </c>
      <c r="AC45" s="23"/>
      <c r="AD45" s="24"/>
      <c r="AE45" s="24"/>
      <c r="AF45" s="75"/>
      <c r="AG45" s="73"/>
    </row>
    <row r="46" spans="2:33" ht="11.25" customHeight="1">
      <c r="B46" s="112"/>
      <c r="C46" s="113"/>
      <c r="D46" s="94"/>
      <c r="E46" s="95"/>
      <c r="F46" s="94"/>
      <c r="G46" s="95"/>
      <c r="H46" s="94"/>
      <c r="I46" s="95"/>
      <c r="J46" s="94"/>
      <c r="K46" s="95"/>
      <c r="L46" s="94"/>
      <c r="M46" s="95"/>
      <c r="N46" s="124"/>
      <c r="O46" s="125"/>
      <c r="P46" s="48"/>
      <c r="Q46" s="9"/>
      <c r="R46" s="9"/>
      <c r="S46" s="9"/>
      <c r="T46" s="42">
        <v>2021</v>
      </c>
      <c r="U46" s="42"/>
      <c r="V46" s="42"/>
      <c r="W46" s="42"/>
      <c r="Y46" s="63" t="str">
        <f>IF($Y$40="",Y44,"")</f>
        <v/>
      </c>
      <c r="Z46" s="9"/>
      <c r="AA46" s="21"/>
      <c r="AB46" s="17" t="s">
        <v>71</v>
      </c>
      <c r="AC46" s="24"/>
      <c r="AD46" s="23"/>
      <c r="AE46" s="23"/>
      <c r="AF46" s="75"/>
      <c r="AG46" s="73"/>
    </row>
    <row r="47" spans="2:33" ht="11.25" customHeight="1">
      <c r="B47" s="108">
        <f>IF(OR($R$2=0,$T$2=0),"",Y19)</f>
        <v>10</v>
      </c>
      <c r="C47" s="109"/>
      <c r="D47" s="84">
        <f>IF(OR($R$2=0,$T$2=0),"",Y20)</f>
        <v>11</v>
      </c>
      <c r="E47" s="85"/>
      <c r="F47" s="90">
        <f>IF(OR($R$2=0,$T$2=0),"",Y21)</f>
        <v>12</v>
      </c>
      <c r="G47" s="91"/>
      <c r="H47" s="90">
        <f>IF(OR($R$2=0,$T$2=0),"",Y22)</f>
        <v>13</v>
      </c>
      <c r="I47" s="91"/>
      <c r="J47" s="90">
        <f>IF(OR($R$2=0,$T$2=0),"",Y23)</f>
        <v>14</v>
      </c>
      <c r="K47" s="91"/>
      <c r="L47" s="90">
        <f>IF(OR($R$2=0,$T$2=0),"",Y24)</f>
        <v>15</v>
      </c>
      <c r="M47" s="91"/>
      <c r="N47" s="120">
        <f>IF(OR($R$2=0,$T$2=0),"",Y25)</f>
        <v>16</v>
      </c>
      <c r="O47" s="121"/>
      <c r="P47" s="48"/>
      <c r="Q47" s="9"/>
      <c r="R47" s="9"/>
      <c r="S47" s="42" t="s">
        <v>39</v>
      </c>
      <c r="T47" s="42" t="s">
        <v>7</v>
      </c>
      <c r="U47" s="42"/>
      <c r="V47" s="42"/>
      <c r="W47" s="42"/>
      <c r="Y47" s="9"/>
      <c r="Z47" s="9"/>
      <c r="AA47" s="21"/>
      <c r="AB47" s="17" t="s">
        <v>73</v>
      </c>
      <c r="AC47" s="16"/>
      <c r="AD47" s="24"/>
      <c r="AE47" s="24"/>
      <c r="AF47" s="76"/>
      <c r="AG47" s="73"/>
    </row>
    <row r="48" spans="2:33" ht="11.25" customHeight="1">
      <c r="B48" s="110"/>
      <c r="C48" s="111"/>
      <c r="D48" s="86"/>
      <c r="E48" s="87"/>
      <c r="F48" s="92"/>
      <c r="G48" s="93"/>
      <c r="H48" s="92"/>
      <c r="I48" s="93"/>
      <c r="J48" s="92"/>
      <c r="K48" s="93"/>
      <c r="L48" s="92"/>
      <c r="M48" s="93"/>
      <c r="N48" s="122"/>
      <c r="O48" s="123"/>
      <c r="P48" s="48"/>
      <c r="Q48" s="9"/>
      <c r="R48" s="50" t="s">
        <v>25</v>
      </c>
      <c r="S48" s="51">
        <v>1</v>
      </c>
      <c r="T48" s="9">
        <v>1</v>
      </c>
      <c r="U48" s="9"/>
      <c r="V48" s="9"/>
      <c r="W48" s="9"/>
      <c r="Y48" s="9"/>
      <c r="Z48" s="8"/>
      <c r="AA48" s="21"/>
      <c r="AB48" s="17" t="s">
        <v>72</v>
      </c>
      <c r="AC48" s="16"/>
      <c r="AD48" s="16"/>
      <c r="AE48" s="16"/>
      <c r="AF48" s="76"/>
      <c r="AG48" s="73"/>
    </row>
    <row r="49" spans="2:33" ht="11.25" customHeight="1">
      <c r="B49" s="110"/>
      <c r="C49" s="111"/>
      <c r="D49" s="86"/>
      <c r="E49" s="87"/>
      <c r="F49" s="92"/>
      <c r="G49" s="93"/>
      <c r="H49" s="92"/>
      <c r="I49" s="93"/>
      <c r="J49" s="92"/>
      <c r="K49" s="93"/>
      <c r="L49" s="92"/>
      <c r="M49" s="93"/>
      <c r="N49" s="122"/>
      <c r="O49" s="123"/>
      <c r="P49" s="48"/>
      <c r="Q49" s="9"/>
      <c r="R49" s="50" t="s">
        <v>26</v>
      </c>
      <c r="S49" s="51">
        <v>1</v>
      </c>
      <c r="T49" s="9">
        <v>11</v>
      </c>
      <c r="U49" s="9"/>
      <c r="V49" s="9"/>
      <c r="W49" s="9"/>
      <c r="Y49" s="8"/>
      <c r="Z49" s="8"/>
      <c r="AA49" s="22"/>
      <c r="AB49" s="17" t="s">
        <v>74</v>
      </c>
      <c r="AC49" s="13"/>
      <c r="AD49" s="16"/>
      <c r="AE49" s="16"/>
      <c r="AF49" s="73"/>
      <c r="AG49" s="73"/>
    </row>
    <row r="50" spans="2:33" ht="11.25" customHeight="1">
      <c r="B50" s="110"/>
      <c r="C50" s="111"/>
      <c r="D50" s="86"/>
      <c r="E50" s="87"/>
      <c r="F50" s="92"/>
      <c r="G50" s="93"/>
      <c r="H50" s="92"/>
      <c r="I50" s="93"/>
      <c r="J50" s="92"/>
      <c r="K50" s="93"/>
      <c r="L50" s="92"/>
      <c r="M50" s="93"/>
      <c r="N50" s="122"/>
      <c r="O50" s="123"/>
      <c r="P50" s="48"/>
      <c r="Q50" s="9"/>
      <c r="R50" s="52" t="s">
        <v>38</v>
      </c>
      <c r="S50" s="51">
        <v>2</v>
      </c>
      <c r="T50" s="9">
        <v>11</v>
      </c>
      <c r="U50" s="9"/>
      <c r="V50" s="9"/>
      <c r="W50" s="9"/>
      <c r="Y50" s="8"/>
      <c r="Z50" s="8"/>
      <c r="AA50" s="18"/>
      <c r="AB50" s="17" t="s">
        <v>75</v>
      </c>
      <c r="AC50" s="13"/>
      <c r="AD50" s="13"/>
      <c r="AE50" s="13"/>
      <c r="AF50" s="73"/>
      <c r="AG50" s="73"/>
    </row>
    <row r="51" spans="2:33" ht="11.25" customHeight="1">
      <c r="B51" s="112"/>
      <c r="C51" s="113"/>
      <c r="D51" s="88"/>
      <c r="E51" s="89"/>
      <c r="F51" s="94"/>
      <c r="G51" s="95"/>
      <c r="H51" s="94"/>
      <c r="I51" s="95"/>
      <c r="J51" s="94"/>
      <c r="K51" s="95"/>
      <c r="L51" s="94"/>
      <c r="M51" s="95"/>
      <c r="N51" s="124"/>
      <c r="O51" s="125"/>
      <c r="P51" s="48"/>
      <c r="Q51" s="9"/>
      <c r="R51" s="1" t="s">
        <v>36</v>
      </c>
      <c r="S51" s="51">
        <v>2</v>
      </c>
      <c r="T51" s="9">
        <v>23</v>
      </c>
      <c r="U51" s="9"/>
      <c r="V51" s="9"/>
      <c r="W51" s="9"/>
      <c r="Y51" s="8"/>
      <c r="Z51" s="8"/>
      <c r="AA51" s="18"/>
      <c r="AB51" s="18"/>
      <c r="AC51" s="11"/>
      <c r="AD51" s="13"/>
      <c r="AE51" s="13"/>
      <c r="AF51" s="73"/>
      <c r="AG51" s="73"/>
    </row>
    <row r="52" spans="2:33" ht="11.25" customHeight="1">
      <c r="B52" s="108">
        <f>IF(OR($R$2=0,$T$2=0),"",Y26)</f>
        <v>17</v>
      </c>
      <c r="C52" s="109"/>
      <c r="D52" s="90">
        <f>IF(OR($R$2=0,$T$2=0),"",Y27)</f>
        <v>18</v>
      </c>
      <c r="E52" s="91"/>
      <c r="F52" s="90">
        <f>IF(OR($R$2=0,$T$2=0),"",Y28)</f>
        <v>19</v>
      </c>
      <c r="G52" s="91"/>
      <c r="H52" s="90">
        <f>IF(OR($R$2=0,$T$2=0),"",Y29)</f>
        <v>20</v>
      </c>
      <c r="I52" s="91"/>
      <c r="J52" s="90">
        <f>IF(OR($R$2=0,$T$2=0),"",Y30)</f>
        <v>21</v>
      </c>
      <c r="K52" s="91"/>
      <c r="L52" s="90">
        <f>IF(OR($R$2=0,$T$2=0),"",Y31)</f>
        <v>22</v>
      </c>
      <c r="M52" s="91"/>
      <c r="N52" s="120">
        <f>IF(OR($R$2=0,$T$2=0),"",Y32)</f>
        <v>23</v>
      </c>
      <c r="O52" s="121"/>
      <c r="P52" s="48"/>
      <c r="Q52" s="9"/>
      <c r="R52" s="50" t="s">
        <v>27</v>
      </c>
      <c r="S52" s="51">
        <v>3</v>
      </c>
      <c r="T52" s="9">
        <v>20</v>
      </c>
      <c r="U52" s="9"/>
      <c r="V52" s="9"/>
      <c r="W52" s="9"/>
      <c r="Y52" s="8"/>
      <c r="Z52" s="8"/>
      <c r="AA52" s="11"/>
      <c r="AB52" s="18" t="s">
        <v>58</v>
      </c>
      <c r="AC52" s="11"/>
      <c r="AD52" s="11"/>
      <c r="AE52" s="11"/>
      <c r="AF52" s="73"/>
      <c r="AG52" s="73"/>
    </row>
    <row r="53" spans="2:33" ht="11.25" customHeight="1">
      <c r="B53" s="110"/>
      <c r="C53" s="111"/>
      <c r="D53" s="92"/>
      <c r="E53" s="93"/>
      <c r="F53" s="92"/>
      <c r="G53" s="93"/>
      <c r="H53" s="92"/>
      <c r="I53" s="93"/>
      <c r="J53" s="92"/>
      <c r="K53" s="93"/>
      <c r="L53" s="92"/>
      <c r="M53" s="93"/>
      <c r="N53" s="122"/>
      <c r="O53" s="123"/>
      <c r="P53" s="48"/>
      <c r="Q53" s="9"/>
      <c r="R53" s="50" t="s">
        <v>28</v>
      </c>
      <c r="S53" s="51">
        <v>4</v>
      </c>
      <c r="T53" s="9">
        <v>29</v>
      </c>
      <c r="U53" s="9"/>
      <c r="V53" s="9"/>
      <c r="W53" s="9"/>
      <c r="Y53" s="8"/>
      <c r="Z53" s="8"/>
      <c r="AA53" s="11"/>
      <c r="AB53" s="18" t="s">
        <v>66</v>
      </c>
      <c r="AC53" s="15"/>
      <c r="AD53" s="15"/>
      <c r="AE53" s="15"/>
      <c r="AF53" s="73"/>
      <c r="AG53" s="73"/>
    </row>
    <row r="54" spans="2:33" ht="11.25" customHeight="1">
      <c r="B54" s="110"/>
      <c r="C54" s="111"/>
      <c r="D54" s="92"/>
      <c r="E54" s="93"/>
      <c r="F54" s="92"/>
      <c r="G54" s="93"/>
      <c r="H54" s="92"/>
      <c r="I54" s="93"/>
      <c r="J54" s="92"/>
      <c r="K54" s="93"/>
      <c r="L54" s="92"/>
      <c r="M54" s="93"/>
      <c r="N54" s="122"/>
      <c r="O54" s="123"/>
      <c r="P54" s="48"/>
      <c r="Q54" s="9"/>
      <c r="R54" s="52" t="s">
        <v>29</v>
      </c>
      <c r="S54" s="51">
        <v>5</v>
      </c>
      <c r="T54" s="9">
        <v>3</v>
      </c>
      <c r="U54" s="9"/>
      <c r="V54" s="9"/>
      <c r="W54" s="9"/>
      <c r="Y54" s="8"/>
      <c r="Z54" s="53"/>
      <c r="AA54" s="11"/>
      <c r="AB54" s="18" t="s">
        <v>67</v>
      </c>
      <c r="AC54" s="20"/>
      <c r="AD54" s="20"/>
      <c r="AE54" s="20"/>
      <c r="AF54" s="73"/>
      <c r="AG54" s="73"/>
    </row>
    <row r="55" spans="2:33" ht="11.25" customHeight="1">
      <c r="B55" s="110"/>
      <c r="C55" s="111"/>
      <c r="D55" s="92"/>
      <c r="E55" s="93"/>
      <c r="F55" s="92"/>
      <c r="G55" s="93"/>
      <c r="H55" s="92"/>
      <c r="I55" s="93"/>
      <c r="J55" s="92"/>
      <c r="K55" s="93"/>
      <c r="L55" s="92"/>
      <c r="M55" s="93"/>
      <c r="N55" s="122"/>
      <c r="O55" s="123"/>
      <c r="P55" s="48"/>
      <c r="Q55" s="9"/>
      <c r="R55" s="52" t="s">
        <v>30</v>
      </c>
      <c r="S55" s="51">
        <v>5</v>
      </c>
      <c r="T55" s="9">
        <v>4</v>
      </c>
      <c r="U55" s="9"/>
      <c r="V55" s="9"/>
      <c r="W55" s="9"/>
      <c r="Y55" s="53"/>
      <c r="Z55" s="9"/>
      <c r="AA55" s="11"/>
      <c r="AB55" s="18"/>
      <c r="AC55" s="13"/>
      <c r="AD55" s="13"/>
      <c r="AE55" s="13"/>
      <c r="AF55" s="73"/>
      <c r="AG55" s="73"/>
    </row>
    <row r="56" spans="2:33" ht="11.25" customHeight="1">
      <c r="B56" s="112"/>
      <c r="C56" s="113"/>
      <c r="D56" s="94"/>
      <c r="E56" s="95"/>
      <c r="F56" s="94"/>
      <c r="G56" s="95"/>
      <c r="H56" s="94"/>
      <c r="I56" s="95"/>
      <c r="J56" s="94"/>
      <c r="K56" s="95"/>
      <c r="L56" s="94"/>
      <c r="M56" s="95"/>
      <c r="N56" s="124"/>
      <c r="O56" s="125"/>
      <c r="P56" s="48"/>
      <c r="Q56" s="9"/>
      <c r="R56" s="50" t="s">
        <v>31</v>
      </c>
      <c r="S56" s="51">
        <v>5</v>
      </c>
      <c r="T56" s="9">
        <v>5</v>
      </c>
      <c r="U56" s="9"/>
      <c r="V56" s="9"/>
      <c r="W56" s="9"/>
      <c r="Y56" s="9"/>
      <c r="Z56" s="53"/>
      <c r="AA56" s="11"/>
      <c r="AB56" s="18"/>
      <c r="AC56" s="14"/>
      <c r="AD56" s="21"/>
      <c r="AE56" s="21"/>
      <c r="AF56" s="73"/>
      <c r="AG56" s="73"/>
    </row>
    <row r="57" spans="2:33" ht="11.25" customHeight="1">
      <c r="B57" s="108">
        <f>IF(OR($R$2=0,$T$2=0),"",Y33)</f>
        <v>24</v>
      </c>
      <c r="C57" s="109"/>
      <c r="D57" s="90">
        <f>IF(OR($R$2=0,$T$2=0),"",Y34)</f>
        <v>25</v>
      </c>
      <c r="E57" s="91"/>
      <c r="F57" s="90">
        <f>IF(OR($R$2=0,$T$2=0),"",Y35)</f>
        <v>26</v>
      </c>
      <c r="G57" s="91"/>
      <c r="H57" s="90">
        <f>IF(OR($R$2=0,$T$2=0),"",Y36)</f>
        <v>27</v>
      </c>
      <c r="I57" s="91"/>
      <c r="J57" s="90">
        <f>IF(OR($R$2=0,$T$2=0),"",Y37)</f>
        <v>28</v>
      </c>
      <c r="K57" s="91"/>
      <c r="L57" s="90">
        <f>IF(OR($R$2=0,$T$2=0),"",Y38)</f>
        <v>29</v>
      </c>
      <c r="M57" s="91"/>
      <c r="N57" s="120">
        <f>IF(OR($R$2=0,$T$2=0),"",Y39)</f>
        <v>30</v>
      </c>
      <c r="O57" s="121"/>
      <c r="P57" s="48"/>
      <c r="Q57" s="9"/>
      <c r="R57" s="50" t="s">
        <v>32</v>
      </c>
      <c r="S57" s="51">
        <v>7</v>
      </c>
      <c r="T57" s="9">
        <v>19</v>
      </c>
      <c r="U57" s="9"/>
      <c r="V57" s="9"/>
      <c r="W57" s="9"/>
      <c r="Y57" s="53"/>
      <c r="Z57" s="8"/>
      <c r="AA57" s="11"/>
      <c r="AB57" s="11"/>
      <c r="AC57" s="14" t="s">
        <v>79</v>
      </c>
      <c r="AD57" s="15"/>
      <c r="AE57" s="20"/>
      <c r="AF57" s="73"/>
      <c r="AG57" s="73"/>
    </row>
    <row r="58" spans="2:33" ht="11.25" customHeight="1">
      <c r="B58" s="110"/>
      <c r="C58" s="111"/>
      <c r="D58" s="92"/>
      <c r="E58" s="93"/>
      <c r="F58" s="92"/>
      <c r="G58" s="93"/>
      <c r="H58" s="92"/>
      <c r="I58" s="93"/>
      <c r="J58" s="92"/>
      <c r="K58" s="93"/>
      <c r="L58" s="92"/>
      <c r="M58" s="93"/>
      <c r="N58" s="122"/>
      <c r="O58" s="123"/>
      <c r="P58" s="48"/>
      <c r="Q58" s="9"/>
      <c r="R58" s="50" t="s">
        <v>42</v>
      </c>
      <c r="S58" s="51">
        <v>8</v>
      </c>
      <c r="T58" s="9">
        <v>11</v>
      </c>
      <c r="U58" s="9"/>
      <c r="V58" s="9"/>
      <c r="W58" s="9"/>
      <c r="Y58" s="8"/>
      <c r="Z58" s="8"/>
      <c r="AA58" s="11"/>
      <c r="AB58" s="11"/>
      <c r="AC58" s="14"/>
      <c r="AD58" s="13"/>
      <c r="AE58" s="13"/>
      <c r="AF58" s="73"/>
      <c r="AG58" s="73"/>
    </row>
    <row r="59" spans="2:33" ht="11.25" customHeight="1">
      <c r="B59" s="110"/>
      <c r="C59" s="111"/>
      <c r="D59" s="92"/>
      <c r="E59" s="93"/>
      <c r="F59" s="92"/>
      <c r="G59" s="93"/>
      <c r="H59" s="92"/>
      <c r="I59" s="93"/>
      <c r="J59" s="92"/>
      <c r="K59" s="93"/>
      <c r="L59" s="92"/>
      <c r="M59" s="93"/>
      <c r="N59" s="122"/>
      <c r="O59" s="123"/>
      <c r="P59" s="48"/>
      <c r="Q59" s="9"/>
      <c r="R59" s="50" t="s">
        <v>33</v>
      </c>
      <c r="S59" s="51">
        <v>9</v>
      </c>
      <c r="T59" s="9">
        <v>20</v>
      </c>
      <c r="U59" s="9"/>
      <c r="V59" s="9"/>
      <c r="W59" s="9"/>
      <c r="Y59" s="8"/>
      <c r="Z59" s="8"/>
      <c r="AA59" s="11"/>
      <c r="AB59" s="11"/>
      <c r="AC59" s="14"/>
      <c r="AD59" s="21"/>
      <c r="AE59" s="21"/>
      <c r="AF59" s="73"/>
      <c r="AG59" s="73"/>
    </row>
    <row r="60" spans="2:33" ht="11.25" customHeight="1">
      <c r="B60" s="110"/>
      <c r="C60" s="111"/>
      <c r="D60" s="92"/>
      <c r="E60" s="93"/>
      <c r="F60" s="92"/>
      <c r="G60" s="93"/>
      <c r="H60" s="92"/>
      <c r="I60" s="93"/>
      <c r="J60" s="92"/>
      <c r="K60" s="93"/>
      <c r="L60" s="92"/>
      <c r="M60" s="93"/>
      <c r="N60" s="122"/>
      <c r="O60" s="123"/>
      <c r="P60" s="48"/>
      <c r="Q60" s="9"/>
      <c r="R60" s="50" t="s">
        <v>34</v>
      </c>
      <c r="S60" s="51">
        <v>9</v>
      </c>
      <c r="T60" s="9">
        <v>23</v>
      </c>
      <c r="U60" s="9"/>
      <c r="V60" s="9"/>
      <c r="W60" s="9"/>
      <c r="Y60" s="8"/>
      <c r="Z60" s="8"/>
      <c r="AA60" s="11"/>
      <c r="AB60" s="71" t="s">
        <v>80</v>
      </c>
      <c r="AC60" s="11"/>
      <c r="AD60" s="21"/>
      <c r="AE60" s="21"/>
      <c r="AF60" s="73"/>
      <c r="AG60" s="73"/>
    </row>
    <row r="61" spans="2:33" ht="11.25" customHeight="1">
      <c r="B61" s="112"/>
      <c r="C61" s="113"/>
      <c r="D61" s="94"/>
      <c r="E61" s="95"/>
      <c r="F61" s="94"/>
      <c r="G61" s="95"/>
      <c r="H61" s="94"/>
      <c r="I61" s="95"/>
      <c r="J61" s="94"/>
      <c r="K61" s="95"/>
      <c r="L61" s="94"/>
      <c r="M61" s="95"/>
      <c r="N61" s="124"/>
      <c r="O61" s="125"/>
      <c r="P61" s="48"/>
      <c r="Q61" s="9"/>
      <c r="R61" s="44" t="s">
        <v>68</v>
      </c>
      <c r="S61" s="51">
        <v>10</v>
      </c>
      <c r="T61" s="9">
        <v>11</v>
      </c>
      <c r="U61" s="9"/>
      <c r="V61" s="9"/>
      <c r="W61" s="9"/>
      <c r="Y61" s="8"/>
      <c r="Z61" s="8"/>
      <c r="AA61" s="11"/>
      <c r="AB61" s="70"/>
      <c r="AC61" s="12"/>
      <c r="AD61" s="12"/>
      <c r="AE61" s="12"/>
      <c r="AF61" s="73"/>
      <c r="AG61" s="73"/>
    </row>
    <row r="62" spans="2:33" ht="11.25" customHeight="1">
      <c r="B62" s="108">
        <f>IF(OR($R$2=0,$T$2=0),"",Y40)</f>
        <v>31</v>
      </c>
      <c r="C62" s="109"/>
      <c r="D62" s="90" t="str">
        <f>IF(OR($R$2=0,$T$2=0),"",Y41)</f>
        <v/>
      </c>
      <c r="E62" s="91"/>
      <c r="F62" s="114" t="str">
        <f>IF(OR($R$2=0,$T$2=0),"",Y42)</f>
        <v/>
      </c>
      <c r="G62" s="115"/>
      <c r="H62" s="96" t="str">
        <f>IF(OR($R$2=0,$T$2=0),"",Y43)</f>
        <v/>
      </c>
      <c r="I62" s="97"/>
      <c r="J62" s="96" t="str">
        <f>IF(OR($R$2=0,$T$2=0),"",Y44)</f>
        <v/>
      </c>
      <c r="K62" s="97"/>
      <c r="L62" s="96" t="str">
        <f>IF(OR($R$2=0,$T$2=0),"",Y45)</f>
        <v/>
      </c>
      <c r="M62" s="97"/>
      <c r="N62" s="102" t="str">
        <f>IF(OR($R$2=0,$T$2=0),"",Y46)</f>
        <v/>
      </c>
      <c r="O62" s="103"/>
      <c r="P62" s="10"/>
      <c r="Q62" s="9"/>
      <c r="R62" s="54" t="s">
        <v>35</v>
      </c>
      <c r="S62" s="51">
        <v>11</v>
      </c>
      <c r="T62" s="9">
        <v>3</v>
      </c>
      <c r="U62" s="9"/>
      <c r="V62" s="9"/>
      <c r="W62" s="9"/>
      <c r="Y62" s="8"/>
      <c r="Z62" s="8"/>
      <c r="AA62" s="11"/>
      <c r="AB62" s="12"/>
      <c r="AC62" s="70"/>
      <c r="AD62" s="70"/>
      <c r="AE62" s="70"/>
      <c r="AF62" s="73"/>
      <c r="AG62" s="73"/>
    </row>
    <row r="63" spans="2:33" ht="11.25" customHeight="1">
      <c r="B63" s="110"/>
      <c r="C63" s="111"/>
      <c r="D63" s="92"/>
      <c r="E63" s="93"/>
      <c r="F63" s="116"/>
      <c r="G63" s="117"/>
      <c r="H63" s="98"/>
      <c r="I63" s="99"/>
      <c r="J63" s="98"/>
      <c r="K63" s="99"/>
      <c r="L63" s="98"/>
      <c r="M63" s="99"/>
      <c r="N63" s="104"/>
      <c r="O63" s="105"/>
      <c r="P63" s="10"/>
      <c r="Q63" s="9"/>
      <c r="R63" s="55" t="s">
        <v>37</v>
      </c>
      <c r="S63" s="51">
        <v>11</v>
      </c>
      <c r="T63" s="9">
        <v>23</v>
      </c>
      <c r="U63" s="9"/>
      <c r="V63" s="9"/>
      <c r="W63" s="9"/>
      <c r="Y63" s="8"/>
      <c r="Z63" s="9"/>
      <c r="AA63" s="11"/>
      <c r="AB63" s="12"/>
      <c r="AC63" s="77"/>
      <c r="AD63" s="78"/>
      <c r="AE63" s="77"/>
      <c r="AF63" s="11"/>
      <c r="AG63" s="11"/>
    </row>
    <row r="64" spans="2:33" ht="11.25" customHeight="1">
      <c r="B64" s="110"/>
      <c r="C64" s="111"/>
      <c r="D64" s="92"/>
      <c r="E64" s="93"/>
      <c r="F64" s="116"/>
      <c r="G64" s="117"/>
      <c r="H64" s="98"/>
      <c r="I64" s="99"/>
      <c r="J64" s="98"/>
      <c r="K64" s="99"/>
      <c r="L64" s="98"/>
      <c r="M64" s="99"/>
      <c r="N64" s="104"/>
      <c r="O64" s="105"/>
      <c r="P64" s="10"/>
      <c r="Q64" s="9"/>
      <c r="U64" s="9"/>
      <c r="V64" s="7"/>
      <c r="W64" s="65"/>
      <c r="Y64" s="9"/>
      <c r="Z64" s="9"/>
      <c r="AA64" s="11"/>
      <c r="AB64" s="12"/>
      <c r="AC64" s="12"/>
      <c r="AD64" s="12"/>
      <c r="AE64" s="12"/>
      <c r="AF64" s="11"/>
      <c r="AG64" s="11"/>
    </row>
    <row r="65" spans="2:33" ht="11.25" customHeight="1">
      <c r="B65" s="110"/>
      <c r="C65" s="111"/>
      <c r="D65" s="92"/>
      <c r="E65" s="93"/>
      <c r="F65" s="116"/>
      <c r="G65" s="117"/>
      <c r="H65" s="98"/>
      <c r="I65" s="99"/>
      <c r="J65" s="98"/>
      <c r="K65" s="99"/>
      <c r="L65" s="98"/>
      <c r="M65" s="99"/>
      <c r="N65" s="104"/>
      <c r="O65" s="105"/>
      <c r="P65" s="10"/>
      <c r="Q65" s="9"/>
      <c r="R65" s="55"/>
      <c r="S65" s="51"/>
      <c r="T65" s="7"/>
      <c r="U65" s="9"/>
      <c r="V65" s="9"/>
      <c r="W65" s="9"/>
      <c r="X65" s="9"/>
      <c r="Y65" s="9"/>
      <c r="Z65" s="9"/>
      <c r="AA65" s="11"/>
      <c r="AB65" s="12"/>
      <c r="AC65" s="12"/>
      <c r="AD65" s="12"/>
      <c r="AE65" s="12"/>
      <c r="AF65" s="11"/>
      <c r="AG65" s="11"/>
    </row>
    <row r="66" spans="2:33" ht="11.25" customHeight="1">
      <c r="B66" s="112"/>
      <c r="C66" s="113"/>
      <c r="D66" s="94"/>
      <c r="E66" s="95"/>
      <c r="F66" s="118"/>
      <c r="G66" s="119"/>
      <c r="H66" s="100"/>
      <c r="I66" s="101"/>
      <c r="J66" s="100"/>
      <c r="K66" s="101"/>
      <c r="L66" s="100"/>
      <c r="M66" s="101"/>
      <c r="N66" s="106"/>
      <c r="O66" s="107"/>
      <c r="P66" s="9"/>
      <c r="Q66" s="9"/>
      <c r="R66" s="9"/>
      <c r="S66" s="9"/>
      <c r="T66" s="9"/>
      <c r="U66" s="10"/>
      <c r="V66" s="10"/>
      <c r="W66" s="66"/>
      <c r="X66" s="9"/>
      <c r="Y66" s="9"/>
      <c r="Z66" s="9"/>
      <c r="AA66" s="11"/>
      <c r="AB66" s="12"/>
      <c r="AC66" s="12"/>
      <c r="AD66" s="12"/>
      <c r="AE66" s="12"/>
      <c r="AF66" s="11"/>
      <c r="AG66" s="11"/>
    </row>
    <row r="67" spans="2:33">
      <c r="P67" s="9"/>
      <c r="Q67" s="9"/>
      <c r="R67" s="44"/>
      <c r="S67" s="60"/>
      <c r="T67" s="10"/>
      <c r="U67" s="10"/>
      <c r="V67" s="10"/>
      <c r="W67" s="9"/>
      <c r="X67" s="9"/>
      <c r="Y67" s="9"/>
      <c r="Z67" s="9"/>
    </row>
    <row r="68" spans="2:33">
      <c r="P68" s="9"/>
      <c r="Q68" s="9"/>
      <c r="R68" s="10"/>
      <c r="S68" s="60"/>
      <c r="T68" s="10"/>
      <c r="U68" s="10"/>
      <c r="V68" s="10"/>
      <c r="W68" s="9"/>
      <c r="X68" s="9"/>
      <c r="Y68" s="9"/>
      <c r="Z68" s="9"/>
    </row>
    <row r="69" spans="2:33">
      <c r="P69" s="9"/>
      <c r="Q69" s="9"/>
      <c r="R69" s="10"/>
      <c r="S69" s="60"/>
      <c r="T69" s="10"/>
      <c r="U69" s="10"/>
      <c r="V69" s="10"/>
      <c r="W69" s="9"/>
      <c r="X69" s="9"/>
      <c r="Y69" s="9"/>
      <c r="Z69" s="9"/>
    </row>
    <row r="70" spans="2:33"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33"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33"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33"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</sheetData>
  <sheetProtection selectLockedCells="1"/>
  <mergeCells count="70">
    <mergeCell ref="AE3:AE4"/>
    <mergeCell ref="AB1:AF2"/>
    <mergeCell ref="AG3:AJ4"/>
    <mergeCell ref="AC3:AC4"/>
    <mergeCell ref="AC5:AC6"/>
    <mergeCell ref="AD3:AD4"/>
    <mergeCell ref="AD5:AD6"/>
    <mergeCell ref="AB3:AB4"/>
    <mergeCell ref="AC7:AD8"/>
    <mergeCell ref="AC9:AD10"/>
    <mergeCell ref="AB7:AB8"/>
    <mergeCell ref="AB9:AB10"/>
    <mergeCell ref="AB5:AB6"/>
    <mergeCell ref="N42:O46"/>
    <mergeCell ref="J57:K61"/>
    <mergeCell ref="H35:I36"/>
    <mergeCell ref="J35:K36"/>
    <mergeCell ref="L57:M61"/>
    <mergeCell ref="N57:O61"/>
    <mergeCell ref="H42:I46"/>
    <mergeCell ref="J42:K46"/>
    <mergeCell ref="J47:K51"/>
    <mergeCell ref="H47:I51"/>
    <mergeCell ref="H52:I56"/>
    <mergeCell ref="J52:K56"/>
    <mergeCell ref="L52:M56"/>
    <mergeCell ref="N52:O56"/>
    <mergeCell ref="N47:O51"/>
    <mergeCell ref="L47:M51"/>
    <mergeCell ref="B42:C46"/>
    <mergeCell ref="D42:E46"/>
    <mergeCell ref="B52:C56"/>
    <mergeCell ref="D52:E56"/>
    <mergeCell ref="H57:I61"/>
    <mergeCell ref="B57:C61"/>
    <mergeCell ref="D57:E61"/>
    <mergeCell ref="F57:G61"/>
    <mergeCell ref="D47:E51"/>
    <mergeCell ref="B47:C51"/>
    <mergeCell ref="F47:G51"/>
    <mergeCell ref="F52:G56"/>
    <mergeCell ref="N37:O41"/>
    <mergeCell ref="B37:C41"/>
    <mergeCell ref="L31:O31"/>
    <mergeCell ref="L35:M36"/>
    <mergeCell ref="D33:D34"/>
    <mergeCell ref="E33:F34"/>
    <mergeCell ref="G33:G34"/>
    <mergeCell ref="N33:N34"/>
    <mergeCell ref="N35:O36"/>
    <mergeCell ref="O33:O34"/>
    <mergeCell ref="B33:C34"/>
    <mergeCell ref="B35:C36"/>
    <mergeCell ref="D35:E36"/>
    <mergeCell ref="F35:G36"/>
    <mergeCell ref="B31:E31"/>
    <mergeCell ref="D37:E41"/>
    <mergeCell ref="N62:O66"/>
    <mergeCell ref="B62:C66"/>
    <mergeCell ref="D62:E66"/>
    <mergeCell ref="F62:G66"/>
    <mergeCell ref="H62:I66"/>
    <mergeCell ref="J62:K66"/>
    <mergeCell ref="F37:G41"/>
    <mergeCell ref="H37:I41"/>
    <mergeCell ref="J37:K41"/>
    <mergeCell ref="L37:M41"/>
    <mergeCell ref="L62:M66"/>
    <mergeCell ref="L42:M46"/>
    <mergeCell ref="F42:G46"/>
  </mergeCells>
  <phoneticPr fontId="1"/>
  <conditionalFormatting sqref="F47:G51">
    <cfRule type="expression" dxfId="82" priority="7">
      <formula>IF($B$33=$W$46,IF($N$33=$S$50,IF($F$47=$W$50,$F$47,"")))</formula>
    </cfRule>
  </conditionalFormatting>
  <conditionalFormatting sqref="B62:C66">
    <cfRule type="expression" priority="4">
      <formula>IF($B$62=$R$40,$R$40,$Y$38)</formula>
    </cfRule>
  </conditionalFormatting>
  <conditionalFormatting sqref="D37:E41">
    <cfRule type="expression" dxfId="81" priority="248">
      <formula>IF($B$33=$U$46,IF($N$33=$S$48,IF($D$37=$U$48,1,"")))</formula>
    </cfRule>
    <cfRule type="expression" dxfId="80" priority="249">
      <formula>IF($B$33=#REF!,IF($N$33=$S$48,IF($D$37=#REF!,2,"")))</formula>
    </cfRule>
  </conditionalFormatting>
  <conditionalFormatting sqref="J42:K46">
    <cfRule type="expression" dxfId="79" priority="252">
      <formula>IF($B$33=$T$46,IF($N$33=$S$50,IF($J$42=$T$50,11,"")))</formula>
    </cfRule>
  </conditionalFormatting>
  <conditionalFormatting sqref="H52:I56">
    <cfRule type="expression" dxfId="78" priority="279">
      <formula>IF($B$33=$U$46,IF($N$33=$S$52,IF($H$52=$U$51,21,"")))</formula>
    </cfRule>
    <cfRule type="expression" dxfId="77" priority="280">
      <formula>IF($B$33=$W$46,IF($N$33=$S$65,IF($H$52=$W$64,23,"")))</formula>
    </cfRule>
  </conditionalFormatting>
  <conditionalFormatting sqref="L47:M51">
    <cfRule type="expression" dxfId="76" priority="281">
      <formula>IF($B$33=$W$46,IF($N$33=$S$52,IF($L$47=$W$51,20,"")))</formula>
    </cfRule>
  </conditionalFormatting>
  <conditionalFormatting sqref="H57:I61">
    <cfRule type="expression" dxfId="75" priority="282">
      <formula>IF($B$33=$W$46,IF($N$33=$S$53,IF($H$57=$W$52,29,"")))</formula>
    </cfRule>
  </conditionalFormatting>
  <conditionalFormatting sqref="F57:G61">
    <cfRule type="expression" dxfId="74" priority="283">
      <formula>IF($B$33=$V$46,IF($N$33=$S$67,IF($F$57=$V$66,$F$57,"")))</formula>
    </cfRule>
  </conditionalFormatting>
  <conditionalFormatting sqref="N47:O51">
    <cfRule type="expression" dxfId="73" priority="334">
      <formula>IF($B$33=$T$46,IF($N$33=$S$52,IF($N$47=$T$52,20,"")))</formula>
    </cfRule>
  </conditionalFormatting>
  <conditionalFormatting sqref="N57:O61">
    <cfRule type="expression" dxfId="72" priority="335">
      <formula>IF($B$33=#REF!,IF($N$33=$S$53,IF($N$57=#REF!,29,"")))</formula>
    </cfRule>
  </conditionalFormatting>
  <conditionalFormatting sqref="J57:K61">
    <cfRule type="expression" dxfId="71" priority="336">
      <formula>IF($B$33=$T$46,IF($N$33=$S$53,IF($J$57=$T$53,29,"")))</formula>
    </cfRule>
  </conditionalFormatting>
  <conditionalFormatting sqref="J37:K41">
    <cfRule type="expression" dxfId="70" priority="337">
      <formula>IF($B$33=$V$46,IF($N$33=$S$68,IF($J$37=$V$68,$J$37,"")))</formula>
    </cfRule>
    <cfRule type="expression" dxfId="69" priority="338">
      <formula>IF($B$33=#REF!,IF($N$33=$S$55,IF($J$37=#REF!,4,"")))</formula>
    </cfRule>
    <cfRule type="expression" dxfId="68" priority="339">
      <formula>IF($B$33=$U$46,IF($N$33=$S$54,IF($J$37=$U$53,3,"")))</formula>
    </cfRule>
  </conditionalFormatting>
  <conditionalFormatting sqref="F42:G46">
    <cfRule type="expression" dxfId="67" priority="340">
      <formula>IF($B$33=$T$46,IF($N$33=$S$55,IF($F$42=$T$55,4,"")))</formula>
    </cfRule>
    <cfRule type="expression" dxfId="66" priority="341">
      <formula>IF($B$33=$W$46,IF($N$33=$S$55,IF($F$42=$W$54,5,"")))</formula>
    </cfRule>
  </conditionalFormatting>
  <conditionalFormatting sqref="N42:O46">
    <cfRule type="expression" dxfId="65" priority="434">
      <formula>IF($B$33=$U$46,IF($N$33=$S$58,IF($N$42=$U$58,11,"")))</formula>
    </cfRule>
    <cfRule type="expression" dxfId="64" priority="435">
      <formula>IF($B$33=#REF!,IF($N$33=$S$50,IF($N$42=#REF!,11,"")))</formula>
    </cfRule>
  </conditionalFormatting>
  <conditionalFormatting sqref="H42:I46">
    <cfRule type="expression" dxfId="63" priority="439">
      <formula>IF($B$33=$T$46,IF($N$33=$S$58,IF($H$42=$T$58,11,"")))</formula>
    </cfRule>
    <cfRule type="expression" dxfId="62" priority="440">
      <formula>IF($B$33=$T$46,IF($N$33=$S$56,IF($H$42=$T$56,5,"")))</formula>
    </cfRule>
    <cfRule type="expression" dxfId="61" priority="441">
      <formula>IF($B$33=$W$46,IF($N$33=$S$56,IF($H$42=$W$55,6,"")))</formula>
    </cfRule>
  </conditionalFormatting>
  <conditionalFormatting sqref="L42:M46">
    <cfRule type="expression" dxfId="60" priority="442">
      <formula>IF($B$33=#REF!,IF($N$33=$S$58,IF($L$42=#REF!,11,"")))</formula>
    </cfRule>
  </conditionalFormatting>
  <conditionalFormatting sqref="D57:E61">
    <cfRule type="expression" dxfId="59" priority="462">
      <formula>IF($B$33=$W$46,IF($N$33=$S$65,IF($D$57=$W$64,$D$57,"")))</formula>
    </cfRule>
    <cfRule type="expression" dxfId="58" priority="463">
      <formula>IF($B$33=$V$46,IF($N$33=$S$53,IF($D$57=$V$52,29,"")))</formula>
    </cfRule>
    <cfRule type="expression" dxfId="57" priority="464">
      <formula>IF($B$33=$U$46,IF($N$33=$S$53,IF($D$57=$U$52,30,"")))</formula>
    </cfRule>
    <cfRule type="expression" dxfId="56" priority="465">
      <formula>IF($B$33=$U$46,IF($N$33=$S$65,IF($D$57=$U$64,24,"")))</formula>
    </cfRule>
    <cfRule type="expression" dxfId="55" priority="466">
      <formula>IF($B$33=$U$46,IF($N$33=$S$60,IF($D$57=$U$60,24,"")))</formula>
    </cfRule>
  </conditionalFormatting>
  <conditionalFormatting sqref="F37:G41">
    <cfRule type="expression" dxfId="54" priority="528">
      <formula>IF($B$33=$V$46,IF($N$33=$S$48,IF($F$37=$V$48,1,"")))</formula>
    </cfRule>
    <cfRule type="expression" dxfId="53" priority="529">
      <formula>IF($B$33=$W$46,IF($N$33=$S$62,IF($F$37=$W$62,3,"")))</formula>
    </cfRule>
  </conditionalFormatting>
  <conditionalFormatting sqref="N37:O41">
    <cfRule type="expression" dxfId="52" priority="530">
      <formula>IF($B$33=$U$46,IF($N$33=$S$56,IF($N$37=$U$55,5,"")))</formula>
    </cfRule>
    <cfRule type="expression" dxfId="51" priority="531">
      <formula>IF($B$33=$V$46,IF($N$33=$S$55,IF($N$37=$V$54,4,"")))</formula>
    </cfRule>
    <cfRule type="expression" dxfId="50" priority="532">
      <formula>IF($B$33=$U$46,IF($N$33=$S$62,IF($N$37=$U$62,3,"")))</formula>
    </cfRule>
  </conditionalFormatting>
  <conditionalFormatting sqref="L52:M56">
    <cfRule type="expression" dxfId="49" priority="533">
      <formula>IF($B$33=$W$46,IF($N$33=$S$67,IF($L$52=$W$66,$L$52,"")))</formula>
    </cfRule>
    <cfRule type="expression" dxfId="48" priority="534">
      <formula>IF($B$33=$U$46,IF($N$33=$S$63,IF($L$52=$U$63,23,"")))</formula>
    </cfRule>
  </conditionalFormatting>
  <conditionalFormatting sqref="D42:E46">
    <cfRule type="expression" dxfId="47" priority="538">
      <formula>IF($B$33=$V$46,IF($N$33=$S$56,IF($D$42=$V$55,6,"")))</formula>
    </cfRule>
    <cfRule type="expression" dxfId="46" priority="539">
      <formula>IF($B$33=$T$46,IF($N$33=$S$54,IF($D$42=$T$54,3,"")))</formula>
    </cfRule>
    <cfRule type="expression" dxfId="45" priority="540">
      <formula>IF($B$33=$W$46,IF($N$33=$S$54,IF($D$42=$W$53,4,"")))</formula>
    </cfRule>
    <cfRule type="expression" dxfId="44" priority="541">
      <formula>IF($B$33=$U$46,IF($N$33=$S$49,IF($D$42=$U$49,8,"")))</formula>
    </cfRule>
    <cfRule type="expression" dxfId="43" priority="542">
      <formula>IF($B$33=#REF!,IF($N$33=$S$49,IF($D$42=#REF!,9,"")))</formula>
    </cfRule>
    <cfRule type="expression" dxfId="42" priority="543">
      <formula>IF($B$33=$V$46,IF($N$33=$S$62,IF($D$42=$V$62,4,"")))</formula>
    </cfRule>
    <cfRule type="expression" dxfId="41" priority="544">
      <formula>IF($B$33=$U$46,IF($N$33=$S$61,IF($D$42=$U$61,8,"")))</formula>
    </cfRule>
    <cfRule type="expression" dxfId="40" priority="545">
      <formula>IF($B$33=#REF!,IF($N$33=$S$61,IF($D$42=#REF!,9,"")))</formula>
    </cfRule>
  </conditionalFormatting>
  <conditionalFormatting sqref="H37:I41">
    <cfRule type="expression" dxfId="39" priority="546">
      <formula>IF($B$33=$V$46,IF($N$33=#REF!,IF($H$37=$V$67,$H$37,"")))</formula>
    </cfRule>
    <cfRule type="expression" dxfId="38" priority="547">
      <formula>IF($B$33=#REF!,IF($N$33=$S$54,IF($H$37=#REF!,3,"")))</formula>
    </cfRule>
    <cfRule type="expression" dxfId="37" priority="548">
      <formula>IF($B$33=$W$46,IF($N$33=$S$48,IF($H$37=$W$48,1,"")))</formula>
    </cfRule>
    <cfRule type="expression" dxfId="36" priority="549">
      <formula>IF($B$33=$T$46,IF($N$33=$S$62,IF($H$37=$T$62,3,"")))</formula>
    </cfRule>
  </conditionalFormatting>
  <conditionalFormatting sqref="L37:M41">
    <cfRule type="expression" dxfId="35" priority="550">
      <formula>IF($B$33=#REF!,IF($N$33=$S$56,IF($L$37=#REF!,5,"")))</formula>
    </cfRule>
    <cfRule type="expression" dxfId="34" priority="551">
      <formula>IF($B$33=$U$46,IF($N$33=$S$55,IF($L$37=$U$54,4,"")))</formula>
    </cfRule>
    <cfRule type="expression" dxfId="33" priority="552">
      <formula>IF($B$33=$V$46,IF($N$33=$S$54,IF($L$37=$V$53,3,"")))</formula>
    </cfRule>
    <cfRule type="expression" dxfId="32" priority="553">
      <formula>IF($B$33=$T$46,IF($N$33=$S$48,IF($L$37=$T$48,1,"")))</formula>
    </cfRule>
    <cfRule type="expression" dxfId="31" priority="554">
      <formula>IF($B$33=#REF!,IF($N$33=$S$62,IF($L$37=#REF!,3,"")))</formula>
    </cfRule>
  </conditionalFormatting>
  <conditionalFormatting sqref="Z55 Y56">
    <cfRule type="expression" dxfId="30" priority="555">
      <formula>IF($B$33=#REF!,IF($N$33=$S$55,IF($J$37=#REF!,4,"")))</formula>
    </cfRule>
    <cfRule type="expression" dxfId="29" priority="556">
      <formula>IF($B$33=$W$46,IF($N$33=$S$63,IF($D$52=$W$63,23,"")))</formula>
    </cfRule>
  </conditionalFormatting>
  <conditionalFormatting sqref="D52:E56">
    <cfRule type="expression" dxfId="28" priority="567">
      <formula>IF($B$33=$W$46,IF($N$33=$S$59,IF($D$52=$W$59,$D$52,"")))</formula>
    </cfRule>
    <cfRule type="expression" dxfId="27" priority="568">
      <formula>IF($B$33=$W$46,IF($N$33=$S$63,IF($D$52=$W$63,$D$52,"")))</formula>
    </cfRule>
    <cfRule type="expression" dxfId="26" priority="2">
      <formula>IF(AND($B$33=$T$46,$N$33=$S$57,$D$52=$T$57),$D$52,"")</formula>
    </cfRule>
    <cfRule type="expression" dxfId="25" priority="1">
      <formula>IF(AND($B$33=$T$46,$N$33=$S$59,$D$52=$T$59),$D$52&lt;"")</formula>
    </cfRule>
  </conditionalFormatting>
  <conditionalFormatting sqref="N52:O56">
    <cfRule type="expression" dxfId="24" priority="569">
      <formula>IF($B$33=#REF!,IF($N$33=$S$65,IF($N$52=#REF!,23,"")))</formula>
    </cfRule>
    <cfRule type="expression" dxfId="23" priority="570">
      <formula>IF($B$33=$V$46,IF($N$33=$S$63,IF($N$52=$V$63,23,"")))</formula>
    </cfRule>
    <cfRule type="expression" dxfId="22" priority="571">
      <formula>IF($B$33=#REF!,IF($N$33=$S$60,IF($N$52=#REF!,23,"")))</formula>
    </cfRule>
  </conditionalFormatting>
  <conditionalFormatting sqref="F52:G56">
    <cfRule type="expression" dxfId="21" priority="572">
      <formula>IF($B$33=$V$46,IF($N$33=$S$69,IF($F$52=$V$69,$F$52,"")))</formula>
    </cfRule>
    <cfRule type="expression" dxfId="20" priority="573">
      <formula>IF($B$33=$T$46,IF($N$33=$S$63,IF($F$52=$T$63,23,"")))</formula>
    </cfRule>
    <cfRule type="expression" dxfId="19" priority="574">
      <formula>IF($B$33=$W$46,IF($N$33=$S$60,IF($F$52=$W$60,22,"")))</formula>
    </cfRule>
    <cfRule type="expression" dxfId="18" priority="3">
      <formula>IF(AND($B$33=$T$46,$N$33=$S$51,$F$52=$T$51),$F$52,"")</formula>
    </cfRule>
  </conditionalFormatting>
  <conditionalFormatting sqref="J52:K56">
    <cfRule type="expression" dxfId="17" priority="575">
      <formula>IF($B$33=$W$46,IF($N$33=$S$57,IF($J$52=$W$57,$J$52,"")))</formula>
    </cfRule>
    <cfRule type="expression" dxfId="16" priority="576">
      <formula>IF($B$33=$V$46,IF($N$33=$S$52,IF($J$52=$V$51,21,"")))</formula>
    </cfRule>
    <cfRule type="expression" dxfId="15" priority="577">
      <formula>IF($B$33=$T$46,IF($N$33=$S$65,IF($J$52=$T$65,23,"")))</formula>
    </cfRule>
    <cfRule type="expression" dxfId="14" priority="578">
      <formula>IF($B$33=#REF!,IF($N$33=$S$63,IF($J$52=#REF!,23,"")))</formula>
    </cfRule>
    <cfRule type="expression" dxfId="13" priority="579">
      <formula>IF($B$33=$T$46,IF($N$33=$S$60,IF($J$52=$T$60,23,"")))</formula>
    </cfRule>
  </conditionalFormatting>
  <conditionalFormatting sqref="D47:E51">
    <cfRule type="expression" dxfId="12" priority="580">
      <formula>IF($B$33=$W$46,IF($N$33=$S$58,IF($D$47=$W$58,$D$47,"")))</formula>
    </cfRule>
    <cfRule type="expression" dxfId="11" priority="581">
      <formula>IF($B$33=$V$46,IF($N$33=$S$58,IF($D$47=$V$58,12,"")))</formula>
    </cfRule>
    <cfRule type="expression" dxfId="10" priority="582">
      <formula>IF($B$33=$V$46,IF($N$33=$S$57,IF($D$47=$V$57,15,"")))</formula>
    </cfRule>
    <cfRule type="expression" dxfId="9" priority="583">
      <formula>IF($B$33=$U$46,IF($N$33=$S$57,IF($D$47=$U$57,16,"")))</formula>
    </cfRule>
    <cfRule type="expression" dxfId="8" priority="584">
      <formula>IF($B$33=$V$46,IF($N$33=$S$50,IF($D$47=$V$50,11,"")))</formula>
    </cfRule>
    <cfRule type="expression" dxfId="7" priority="585">
      <formula>IF($B$33=$U$46,IF($N$33=$S$50,IF($D$47=$U$50,12,"")))</formula>
    </cfRule>
    <cfRule type="expression" dxfId="6" priority="586">
      <formula>IF($B$33=$T$46,IF($N$33=$S$49,IF($D$47=$T$49,11,"")))</formula>
    </cfRule>
    <cfRule type="expression" dxfId="5" priority="587">
      <formula>IF($B$33=$W$46,IF($N$33=$S$49,IF($D$47=$W$49,13,"")))</formula>
    </cfRule>
    <cfRule type="expression" dxfId="4" priority="588">
      <formula>IF($B$33=$V$46,IF($N$33=$S$49,IF($D$47=$V$49,14,"")))</formula>
    </cfRule>
    <cfRule type="expression" dxfId="3" priority="589">
      <formula>IF($B$33=$T$46,IF($N$33=$S$61,IF($D$47=$T$61,11,"")))</formula>
    </cfRule>
    <cfRule type="expression" dxfId="2" priority="590">
      <formula>IF($B$33=$W$46,IF($N$33=$S$61,IF($D$47=$W$61,12,"")))</formula>
    </cfRule>
    <cfRule type="expression" dxfId="1" priority="591">
      <formula>IF($B$33=$V$46,IF($N$33=$S$61,IF($D$47=$V$61,14,"")))</formula>
    </cfRule>
    <cfRule type="expression" dxfId="0" priority="592">
      <formula>IF($B$33=$V$46,IF($N$33=$S$59,IF($D$47=$V$59,16,"")))</formula>
    </cfRule>
  </conditionalFormatting>
  <pageMargins left="0.35433070866141736" right="0.19685039370078741" top="0.82677165354330717" bottom="0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カレンダー月別</vt:lpstr>
      <vt:lpstr>Sheet2</vt:lpstr>
      <vt:lpstr>カレンダー月別!Print_Area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yoshisuke nikamoto</dc:creator>
  <cp:lastModifiedBy>二家本義助</cp:lastModifiedBy>
  <cp:lastPrinted>2020-10-21T06:46:06Z</cp:lastPrinted>
  <dcterms:created xsi:type="dcterms:W3CDTF">2012-10-09T02:42:36Z</dcterms:created>
  <dcterms:modified xsi:type="dcterms:W3CDTF">2020-10-22T07:07:26Z</dcterms:modified>
</cp:coreProperties>
</file>